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CHans\_Walhalla D\_Spielbetrieb\Saison 2021 2022\"/>
    </mc:Choice>
  </mc:AlternateContent>
  <xr:revisionPtr revIDLastSave="0" documentId="13_ncr:1_{D4FA8F3F-DDDF-499F-829C-822D657E17A2}" xr6:coauthVersionLast="36" xr6:coauthVersionMax="36" xr10:uidLastSave="{00000000-0000-0000-0000-000000000000}"/>
  <bookViews>
    <workbookView xWindow="82110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Ausdruck!$A$1:$H$24</definedName>
    <definedName name="_xlnm.Print_Area" localSheetId="0">Schnittliste!$A$1:$AH$31</definedName>
  </definedNames>
  <calcPr calcId="191029" refMode="R1C1"/>
</workbook>
</file>

<file path=xl/calcChain.xml><?xml version="1.0" encoding="utf-8"?>
<calcChain xmlns="http://schemas.openxmlformats.org/spreadsheetml/2006/main">
  <c r="AE9" i="1" l="1"/>
  <c r="AJ32" i="1"/>
  <c r="AJ12" i="1" l="1"/>
  <c r="AJ13" i="1"/>
  <c r="F13" i="2" s="1"/>
  <c r="AJ14" i="1"/>
  <c r="F14" i="2" s="1"/>
  <c r="AJ15" i="1"/>
  <c r="AJ16" i="1"/>
  <c r="AJ17" i="1"/>
  <c r="AJ11" i="1"/>
  <c r="F11" i="2" s="1"/>
  <c r="AJ10" i="1"/>
  <c r="F12" i="2"/>
  <c r="AJ18" i="1"/>
  <c r="AJ9" i="1"/>
  <c r="B10" i="2"/>
  <c r="C10" i="2"/>
  <c r="D10" i="2"/>
  <c r="E10" i="2"/>
  <c r="F10" i="2"/>
  <c r="G10" i="2"/>
  <c r="H10" i="2"/>
  <c r="B11" i="2"/>
  <c r="C11" i="2"/>
  <c r="D11" i="2"/>
  <c r="E11" i="2"/>
  <c r="G11" i="2"/>
  <c r="H11" i="2"/>
  <c r="B12" i="2"/>
  <c r="C12" i="2"/>
  <c r="D12" i="2"/>
  <c r="E12" i="2"/>
  <c r="G12" i="2"/>
  <c r="H12" i="2"/>
  <c r="B13" i="2"/>
  <c r="C13" i="2"/>
  <c r="D13" i="2"/>
  <c r="E13" i="2"/>
  <c r="G13" i="2"/>
  <c r="H13" i="2"/>
  <c r="B14" i="2"/>
  <c r="C14" i="2"/>
  <c r="D14" i="2"/>
  <c r="E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AJ30" i="1" l="1"/>
  <c r="B18" i="2" l="1"/>
  <c r="C18" i="2"/>
  <c r="B19" i="2"/>
  <c r="C19" i="2"/>
  <c r="AJ7" i="1" l="1"/>
  <c r="AJ5" i="1"/>
  <c r="F18" i="2"/>
  <c r="AJ19" i="1"/>
  <c r="F19" i="2" s="1"/>
  <c r="B6" i="2" l="1"/>
  <c r="C6" i="2"/>
  <c r="B7" i="2"/>
  <c r="C7" i="2"/>
  <c r="B8" i="2"/>
  <c r="C8" i="2"/>
  <c r="B9" i="2"/>
  <c r="C9" i="2"/>
  <c r="AJ20" i="1" l="1"/>
  <c r="AJ21" i="1"/>
  <c r="AJ8" i="1"/>
  <c r="F8" i="2" s="1"/>
  <c r="F9" i="2"/>
  <c r="AE13" i="1" l="1"/>
  <c r="AJ6" i="1" l="1"/>
  <c r="F7" i="2"/>
  <c r="F6" i="2" l="1"/>
  <c r="AE10" i="1"/>
  <c r="B20" i="2" l="1"/>
  <c r="C20" i="2"/>
  <c r="B21" i="2"/>
  <c r="C21" i="2"/>
  <c r="F30" i="1"/>
  <c r="O30" i="1"/>
  <c r="R30" i="1"/>
  <c r="R25" i="1"/>
  <c r="AE25" i="1"/>
  <c r="AL6" i="1" l="1"/>
  <c r="AL7" i="1"/>
  <c r="AL9" i="1"/>
  <c r="AL8" i="1"/>
  <c r="AL10" i="1"/>
  <c r="AL13" i="1"/>
  <c r="AL12" i="1"/>
  <c r="AL11" i="1"/>
  <c r="AL14" i="1"/>
  <c r="AL15" i="1"/>
  <c r="AL17" i="1"/>
  <c r="AL18" i="1"/>
  <c r="AL5" i="1"/>
  <c r="F20" i="2" l="1"/>
  <c r="AE12" i="1"/>
  <c r="F21" i="2"/>
  <c r="AE27" i="1" l="1"/>
  <c r="AG13" i="1" l="1"/>
  <c r="AE15" i="1" l="1"/>
  <c r="AE11" i="1" l="1"/>
  <c r="G30" i="1" l="1"/>
  <c r="G25" i="1"/>
  <c r="F25" i="1" l="1"/>
  <c r="AE14" i="1" l="1"/>
  <c r="AL20" i="1" l="1"/>
  <c r="AH20" i="1"/>
  <c r="H20" i="2" s="1"/>
  <c r="AG20" i="1"/>
  <c r="D20" i="2" s="1"/>
  <c r="AF20" i="1"/>
  <c r="E20" i="2" s="1"/>
  <c r="AE20" i="1"/>
  <c r="G20" i="2" s="1"/>
  <c r="AG6" i="1" l="1"/>
  <c r="D6" i="2" s="1"/>
  <c r="AG10" i="1"/>
  <c r="AG12" i="1"/>
  <c r="AG15" i="1"/>
  <c r="AG14" i="1"/>
  <c r="AG11" i="1"/>
  <c r="AG17" i="1"/>
  <c r="AG18" i="1"/>
  <c r="D18" i="2" s="1"/>
  <c r="AG19" i="1"/>
  <c r="D19" i="2" s="1"/>
  <c r="AG21" i="1"/>
  <c r="D21" i="2" s="1"/>
  <c r="AG9" i="1"/>
  <c r="D9" i="2" s="1"/>
  <c r="AG5" i="1"/>
  <c r="AH6" i="1"/>
  <c r="H6" i="2" s="1"/>
  <c r="AH10" i="1"/>
  <c r="AH12" i="1"/>
  <c r="AH13" i="1"/>
  <c r="AH15" i="1"/>
  <c r="AH14" i="1"/>
  <c r="AH11" i="1"/>
  <c r="AH17" i="1"/>
  <c r="AH18" i="1"/>
  <c r="H18" i="2" s="1"/>
  <c r="AH19" i="1"/>
  <c r="H19" i="2" s="1"/>
  <c r="AH21" i="1"/>
  <c r="H21" i="2" s="1"/>
  <c r="AH9" i="1"/>
  <c r="H9" i="2" s="1"/>
  <c r="AH5" i="1"/>
  <c r="AF11" i="1"/>
  <c r="AE16" i="1" l="1"/>
  <c r="AL16" i="1"/>
  <c r="AH16" i="1"/>
  <c r="AG16" i="1"/>
  <c r="AD30" i="1"/>
  <c r="Z25" i="1"/>
  <c r="B5" i="2" l="1"/>
  <c r="C5" i="2"/>
  <c r="E25" i="1"/>
  <c r="H25" i="1"/>
  <c r="I25" i="1"/>
  <c r="J25" i="1"/>
  <c r="K25" i="1"/>
  <c r="L25" i="1"/>
  <c r="M25" i="1"/>
  <c r="N25" i="1"/>
  <c r="O25" i="1"/>
  <c r="P25" i="1"/>
  <c r="Q25" i="1"/>
  <c r="S25" i="1"/>
  <c r="T25" i="1"/>
  <c r="U25" i="1"/>
  <c r="V25" i="1"/>
  <c r="W25" i="1"/>
  <c r="X25" i="1"/>
  <c r="Y25" i="1"/>
  <c r="D25" i="1"/>
  <c r="AA25" i="1"/>
  <c r="AB25" i="1"/>
  <c r="AC25" i="1"/>
  <c r="AD25" i="1"/>
  <c r="AF6" i="1"/>
  <c r="E6" i="2" s="1"/>
  <c r="AF10" i="1"/>
  <c r="AF13" i="1"/>
  <c r="AF12" i="1"/>
  <c r="AF14" i="1"/>
  <c r="AF15" i="1"/>
  <c r="AF18" i="1"/>
  <c r="E18" i="2" s="1"/>
  <c r="AF16" i="1"/>
  <c r="AF17" i="1"/>
  <c r="AF19" i="1"/>
  <c r="E19" i="2" s="1"/>
  <c r="AF21" i="1"/>
  <c r="E21" i="2" s="1"/>
  <c r="AF9" i="1"/>
  <c r="E9" i="2" s="1"/>
  <c r="AF5" i="1"/>
  <c r="Q30" i="1"/>
  <c r="F5" i="2"/>
  <c r="AF25" i="1" l="1"/>
  <c r="B28" i="2"/>
  <c r="E5" i="2"/>
  <c r="AE26" i="1"/>
  <c r="P30" i="1"/>
  <c r="AE5" i="1"/>
  <c r="G5" i="2" s="1"/>
  <c r="E30" i="1" l="1"/>
  <c r="H30" i="1"/>
  <c r="I30" i="1"/>
  <c r="J30" i="1"/>
  <c r="K30" i="1"/>
  <c r="AF30" i="1" s="1"/>
  <c r="L30" i="1"/>
  <c r="M30" i="1"/>
  <c r="N30" i="1"/>
  <c r="S30" i="1"/>
  <c r="T30" i="1"/>
  <c r="U30" i="1"/>
  <c r="V30" i="1"/>
  <c r="W30" i="1"/>
  <c r="X30" i="1"/>
  <c r="Y30" i="1"/>
  <c r="Z30" i="1"/>
  <c r="AA30" i="1"/>
  <c r="AB30" i="1"/>
  <c r="AC30" i="1"/>
  <c r="D30" i="1"/>
  <c r="G9" i="2" l="1"/>
  <c r="H5" i="2"/>
  <c r="AE17" i="1"/>
  <c r="AE21" i="1"/>
  <c r="G21" i="2" s="1"/>
  <c r="AE6" i="1" l="1"/>
  <c r="G6" i="2" s="1"/>
  <c r="AE19" i="1" l="1"/>
  <c r="G19" i="2" s="1"/>
  <c r="AE18" i="1"/>
  <c r="G18" i="2" s="1"/>
  <c r="B26" i="2" l="1"/>
  <c r="B25" i="2" l="1"/>
  <c r="B27" i="2"/>
  <c r="I29" i="2" l="1"/>
  <c r="M28" i="2"/>
  <c r="L28" i="2"/>
  <c r="K28" i="2"/>
  <c r="J28" i="2"/>
  <c r="I28" i="2"/>
  <c r="AE29" i="1"/>
  <c r="AE28" i="1"/>
  <c r="AL21" i="1"/>
  <c r="AL19" i="1"/>
  <c r="D5" i="2"/>
  <c r="AE30" i="1" l="1"/>
  <c r="AE32" i="1" s="1"/>
  <c r="AG7" i="1"/>
  <c r="D7" i="2" s="1"/>
  <c r="AH7" i="1"/>
  <c r="H7" i="2" s="1"/>
  <c r="AF7" i="1"/>
  <c r="E7" i="2" s="1"/>
  <c r="AE7" i="1"/>
  <c r="G7" i="2" s="1"/>
  <c r="AE8" i="1" l="1"/>
  <c r="G8" i="2" s="1"/>
  <c r="AH8" i="1"/>
  <c r="H8" i="2" s="1"/>
  <c r="AG8" i="1"/>
  <c r="AF8" i="1"/>
  <c r="E8" i="2" s="1"/>
  <c r="B29" i="2"/>
  <c r="D8" i="2" l="1"/>
  <c r="D23" i="2" s="1"/>
  <c r="AG25" i="1"/>
</calcChain>
</file>

<file path=xl/sharedStrings.xml><?xml version="1.0" encoding="utf-8"?>
<sst xmlns="http://schemas.openxmlformats.org/spreadsheetml/2006/main" count="85" uniqueCount="77">
  <si>
    <t>Kagerer Johann</t>
  </si>
  <si>
    <t>Stadler Wolfgang</t>
  </si>
  <si>
    <t>Schnittliste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</si>
  <si>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</si>
  <si>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</si>
  <si>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</si>
  <si>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</si>
  <si>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</si>
  <si>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</si>
  <si>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</si>
  <si>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</si>
  <si>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</si>
  <si>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</si>
  <si>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</si>
  <si>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</si>
  <si>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</si>
  <si>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</si>
  <si>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</si>
  <si>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</si>
  <si>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</si>
  <si>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</si>
  <si>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</si>
  <si>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</si>
  <si>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</si>
  <si>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</si>
  <si>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</si>
  <si>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</si>
  <si>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</si>
  <si>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</si>
  <si>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</si>
  <si>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</si>
  <si>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</si>
  <si>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</si>
  <si>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</si>
  <si>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</si>
  <si>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</si>
  <si>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</si>
  <si>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</si>
  <si>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</si>
  <si>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</si>
  <si>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</si>
  <si>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Querprüfung</t>
  </si>
  <si>
    <t>Differenz</t>
  </si>
  <si>
    <t>Saison Best</t>
  </si>
  <si>
    <t>Schlehuber Franz</t>
  </si>
  <si>
    <t>Der Sportwart</t>
  </si>
  <si>
    <t>* ab Rückrunde 2. Mannschaft</t>
  </si>
  <si>
    <t>Tagessumme</t>
  </si>
  <si>
    <t>Taffner Christian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</si>
  <si>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</si>
  <si>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</si>
  <si>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</si>
  <si>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</si>
  <si>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</si>
  <si>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</si>
  <si>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Fröhlich Josef</t>
  </si>
  <si>
    <t>Seiler Reinhard</t>
  </si>
  <si>
    <t>Wagenfeld Monika</t>
  </si>
  <si>
    <t>-</t>
  </si>
  <si>
    <t>01.04. - 30.06.2017</t>
  </si>
  <si>
    <t>ev. Wechsel</t>
  </si>
  <si>
    <t>1. Mannschaft</t>
  </si>
  <si>
    <t>2. Mannschaft</t>
  </si>
  <si>
    <t>3. Mannschaft</t>
  </si>
  <si>
    <t>4. Mannschaft</t>
  </si>
  <si>
    <t xml:space="preserve">     aktive</t>
  </si>
  <si>
    <t>Taffner Gabriele</t>
  </si>
  <si>
    <t>Männer 1</t>
  </si>
  <si>
    <t>Männer 2</t>
  </si>
  <si>
    <t>Männer 3</t>
  </si>
  <si>
    <t>A5</t>
  </si>
  <si>
    <t>Nerl Eduard</t>
  </si>
  <si>
    <t>Taffner Daniel</t>
  </si>
  <si>
    <t>Saison 2021/2022</t>
  </si>
  <si>
    <t>120 Wurf</t>
  </si>
  <si>
    <t>Ergebnisse aus der Saison 2021/2022</t>
  </si>
  <si>
    <t>22. Woche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</si>
</sst>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8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4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2" fontId="6" fillId="0" borderId="0" xfId="3" applyNumberFormat="1" applyFont="1" applyFill="1"/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5" fillId="0" borderId="0" xfId="3" applyFont="1" applyAlignment="1">
      <alignment horizontal="left"/>
    </xf>
    <xf numFmtId="0" fontId="28" fillId="0" borderId="13" xfId="3" applyFont="1" applyBorder="1" applyAlignment="1">
      <alignment horizontal="center" vertical="center"/>
    </xf>
    <xf numFmtId="1" fontId="9" fillId="0" borderId="0" xfId="3" applyNumberFormat="1" applyFont="1"/>
    <xf numFmtId="0" fontId="28" fillId="0" borderId="8" xfId="3" applyFont="1" applyFill="1" applyBorder="1" applyAlignment="1">
      <alignment horizontal="left"/>
    </xf>
    <xf numFmtId="3" fontId="28" fillId="0" borderId="8" xfId="0" applyNumberFormat="1" applyFont="1" applyFill="1" applyBorder="1" applyAlignment="1">
      <alignment horizontal="right" vertical="center"/>
    </xf>
    <xf numFmtId="3" fontId="37" fillId="0" borderId="0" xfId="2" applyNumberFormat="1" applyFont="1" applyAlignment="1">
      <alignment horizontal="center"/>
    </xf>
    <xf numFmtId="14" fontId="18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39"/>
  <sheetViews>
    <sheetView tabSelected="1" zoomScale="90" zoomScaleNormal="90" workbookViewId="0">
      <pane xSplit="3" ySplit="4" topLeftCell="J5" activePane="bottomRight" state="frozen"/>
      <selection pane="topRight" activeCell="B1" sqref="B1"/>
      <selection pane="bottomLeft" activeCell="A3" sqref="A3"/>
      <selection pane="bottomRight" activeCell="AE9" sqref="AE9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4" width="6.28515625" style="1" customWidth="1"/>
    <col min="5" max="7" width="5.7109375" style="1" customWidth="1"/>
    <col min="8" max="8" width="6.42578125" style="1" bestFit="1" customWidth="1"/>
    <col min="9" max="12" width="5.7109375" style="1" customWidth="1"/>
    <col min="13" max="13" width="6.42578125" style="1" bestFit="1" customWidth="1"/>
    <col min="14" max="15" width="5.7109375" style="1" customWidth="1"/>
    <col min="16" max="16" width="6.28515625" style="2" customWidth="1"/>
    <col min="17" max="17" width="5.7109375" style="2" customWidth="1"/>
    <col min="18" max="18" width="5.7109375" style="1" customWidth="1"/>
    <col min="19" max="20" width="6.42578125" style="1" customWidth="1"/>
    <col min="21" max="30" width="5.7109375" style="1" customWidth="1"/>
    <col min="31" max="31" width="10.85546875" style="5" customWidth="1"/>
    <col min="32" max="32" width="11.42578125" style="2" bestFit="1" customWidth="1"/>
    <col min="33" max="33" width="10" style="1" customWidth="1"/>
    <col min="34" max="34" width="11.28515625" style="1" customWidth="1"/>
    <col min="35" max="35" width="10.140625" style="1" customWidth="1"/>
    <col min="36" max="36" width="10.28515625" style="1" customWidth="1"/>
    <col min="37" max="37" width="2.42578125" style="1" customWidth="1"/>
    <col min="38" max="38" width="11.42578125" style="1"/>
    <col min="39" max="39" width="9.42578125" style="1" customWidth="1"/>
    <col min="40" max="40" width="9.140625" style="82" customWidth="1"/>
    <col min="41" max="16384" width="11.42578125" style="1"/>
  </cols>
  <sheetData>
    <row r="1" spans="1:41" ht="41.25" customHeight="1" x14ac:dyDescent="0.5">
      <c r="A1" s="8" t="s">
        <v>16</v>
      </c>
      <c r="C1" s="121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23"/>
      <c r="Q1" s="123"/>
      <c r="R1" s="57"/>
      <c r="S1" s="57"/>
      <c r="T1" s="57"/>
      <c r="V1" s="57"/>
      <c r="W1" s="57"/>
      <c r="X1" s="57"/>
      <c r="Y1" s="57"/>
      <c r="Z1" s="57"/>
      <c r="AA1" s="57"/>
      <c r="AB1" s="57"/>
      <c r="AC1" s="57"/>
      <c r="AD1" s="57"/>
      <c r="AE1" s="124"/>
      <c r="AF1" s="123"/>
      <c r="AG1" s="57"/>
      <c r="AH1" s="57"/>
      <c r="AI1" s="57"/>
      <c r="AJ1" s="57"/>
    </row>
    <row r="2" spans="1:41" ht="41.25" customHeight="1" x14ac:dyDescent="0.35">
      <c r="A2" s="6" t="s">
        <v>17</v>
      </c>
      <c r="C2" s="121"/>
      <c r="D2" s="57"/>
      <c r="E2" s="57"/>
      <c r="F2" s="57"/>
      <c r="G2" s="122" t="s">
        <v>73</v>
      </c>
      <c r="H2" s="57"/>
      <c r="I2" s="57"/>
      <c r="J2" s="57"/>
      <c r="K2" s="57"/>
      <c r="L2" s="57"/>
      <c r="M2" s="57"/>
      <c r="N2" s="57"/>
      <c r="O2" s="57"/>
      <c r="P2" s="123"/>
      <c r="Q2" s="123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81"/>
      <c r="AF2" s="81"/>
      <c r="AG2" s="125"/>
      <c r="AH2" s="126"/>
      <c r="AI2" s="126"/>
      <c r="AJ2" s="57"/>
    </row>
    <row r="3" spans="1:41" s="9" customFormat="1" ht="27.75" customHeight="1" x14ac:dyDescent="0.35">
      <c r="A3" s="18"/>
      <c r="B3" s="19"/>
      <c r="C3" s="20" t="s">
        <v>2</v>
      </c>
      <c r="D3" s="10" t="s">
        <v>19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22" t="s">
        <v>18</v>
      </c>
      <c r="P3" s="23"/>
      <c r="Q3" s="23"/>
      <c r="R3" s="22"/>
      <c r="S3" s="22"/>
      <c r="T3" s="22"/>
      <c r="U3" s="22"/>
      <c r="V3" s="22"/>
      <c r="W3" s="22"/>
      <c r="X3" s="22"/>
      <c r="Y3" s="22"/>
      <c r="Z3" s="51" t="s">
        <v>36</v>
      </c>
      <c r="AA3" s="22"/>
      <c r="AB3" s="22"/>
      <c r="AC3" s="22"/>
      <c r="AD3" s="24"/>
      <c r="AE3" s="14"/>
      <c r="AF3" s="58"/>
      <c r="AG3" s="10"/>
      <c r="AH3" s="12"/>
      <c r="AI3" s="48"/>
      <c r="AJ3" s="48"/>
      <c r="AN3" s="83"/>
    </row>
    <row r="4" spans="1:41" ht="44.25" customHeight="1" x14ac:dyDescent="0.3">
      <c r="A4" s="13" t="s">
        <v>9</v>
      </c>
      <c r="B4" s="7" t="s">
        <v>10</v>
      </c>
      <c r="C4" s="21" t="s">
        <v>35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95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7">
        <v>19</v>
      </c>
      <c r="W4" s="7">
        <v>20</v>
      </c>
      <c r="X4" s="7">
        <v>21</v>
      </c>
      <c r="Y4" s="7">
        <v>22</v>
      </c>
      <c r="Z4" s="53" t="s">
        <v>5</v>
      </c>
      <c r="AA4" s="54" t="s">
        <v>6</v>
      </c>
      <c r="AB4" s="54" t="s">
        <v>8</v>
      </c>
      <c r="AC4" s="54" t="s">
        <v>7</v>
      </c>
      <c r="AD4" s="55" t="s">
        <v>70</v>
      </c>
      <c r="AE4" s="15" t="s">
        <v>15</v>
      </c>
      <c r="AF4" s="59" t="s">
        <v>12</v>
      </c>
      <c r="AG4" s="16" t="s">
        <v>13</v>
      </c>
      <c r="AH4" s="17" t="s">
        <v>11</v>
      </c>
      <c r="AI4" s="120" t="s">
        <v>14</v>
      </c>
      <c r="AJ4" s="66" t="s">
        <v>53</v>
      </c>
      <c r="AL4" s="103" t="s">
        <v>43</v>
      </c>
      <c r="AM4" s="80" t="s">
        <v>74</v>
      </c>
      <c r="AN4" s="84"/>
    </row>
    <row r="5" spans="1:41" x14ac:dyDescent="0.3">
      <c r="A5" s="50">
        <v>1</v>
      </c>
      <c r="B5" s="60">
        <v>1</v>
      </c>
      <c r="C5" s="65" t="s">
        <v>3</v>
      </c>
      <c r="D5" s="105"/>
      <c r="E5" s="105">
        <v>521</v>
      </c>
      <c r="F5" s="105">
        <v>530</v>
      </c>
      <c r="G5" s="105">
        <v>502</v>
      </c>
      <c r="H5" s="105"/>
      <c r="I5" s="105">
        <v>529</v>
      </c>
      <c r="J5" s="105">
        <v>527</v>
      </c>
      <c r="K5" s="105">
        <v>527</v>
      </c>
      <c r="L5" s="105">
        <v>494</v>
      </c>
      <c r="M5" s="105"/>
      <c r="N5" s="105">
        <v>549</v>
      </c>
      <c r="O5" s="105">
        <v>543</v>
      </c>
      <c r="P5" s="105">
        <v>484</v>
      </c>
      <c r="Q5" s="105">
        <v>555</v>
      </c>
      <c r="R5" s="105">
        <v>503</v>
      </c>
      <c r="S5" s="105">
        <v>487</v>
      </c>
      <c r="T5" s="105">
        <v>514</v>
      </c>
      <c r="U5" s="105">
        <v>576</v>
      </c>
      <c r="V5" s="105"/>
      <c r="W5" s="105"/>
      <c r="X5" s="105"/>
      <c r="Y5" s="117"/>
      <c r="Z5" s="118">
        <v>571</v>
      </c>
      <c r="AA5" s="105"/>
      <c r="AB5" s="105"/>
      <c r="AC5" s="105"/>
      <c r="AD5" s="105"/>
      <c r="AE5" s="106">
        <f t="shared" ref="AE5:AE6" si="0">IF(SUM(D5:AC5)&gt;0,ROUND(SUM(D5:AC5)/COUNT(D5:AC5),2),0)</f>
        <v>525.75</v>
      </c>
      <c r="AF5" s="62">
        <f t="shared" ref="AF5:AF21" si="1">SUM(D5:AD5)</f>
        <v>8412</v>
      </c>
      <c r="AG5" s="63">
        <f t="shared" ref="AG5:AG21" si="2">COUNT(D5:AD5)</f>
        <v>16</v>
      </c>
      <c r="AH5" s="64">
        <f t="shared" ref="AH5:AH21" si="3">COUNT(D5:AD5)+AI5</f>
        <v>687</v>
      </c>
      <c r="AI5" s="64">
        <v>671</v>
      </c>
      <c r="AJ5" s="67">
        <f>W5</f>
        <v>0</v>
      </c>
      <c r="AL5" s="79">
        <f>MAX(D5:AC5)</f>
        <v>576</v>
      </c>
      <c r="AM5" s="82">
        <v>587</v>
      </c>
    </row>
    <row r="6" spans="1:41" x14ac:dyDescent="0.3">
      <c r="A6" s="50">
        <v>2</v>
      </c>
      <c r="B6" s="60">
        <v>1</v>
      </c>
      <c r="C6" s="61" t="s">
        <v>52</v>
      </c>
      <c r="D6" s="105"/>
      <c r="E6" s="105">
        <v>500</v>
      </c>
      <c r="F6" s="105">
        <v>489</v>
      </c>
      <c r="G6" s="105">
        <v>512</v>
      </c>
      <c r="H6" s="105">
        <v>488</v>
      </c>
      <c r="I6" s="105"/>
      <c r="J6" s="105">
        <v>500</v>
      </c>
      <c r="K6" s="105"/>
      <c r="L6" s="105">
        <v>536</v>
      </c>
      <c r="M6" s="105"/>
      <c r="N6" s="105">
        <v>516</v>
      </c>
      <c r="O6" s="105">
        <v>529</v>
      </c>
      <c r="P6" s="105">
        <v>505</v>
      </c>
      <c r="Q6" s="105">
        <v>519</v>
      </c>
      <c r="R6" s="105">
        <v>493</v>
      </c>
      <c r="S6" s="105">
        <v>484</v>
      </c>
      <c r="T6" s="105"/>
      <c r="U6" s="105">
        <v>533</v>
      </c>
      <c r="V6" s="105"/>
      <c r="W6" s="105"/>
      <c r="X6" s="105"/>
      <c r="Y6" s="117"/>
      <c r="Z6" s="118">
        <v>532</v>
      </c>
      <c r="AA6" s="119">
        <v>508</v>
      </c>
      <c r="AB6" s="105"/>
      <c r="AC6" s="105"/>
      <c r="AD6" s="105"/>
      <c r="AE6" s="106">
        <f t="shared" si="0"/>
        <v>509.6</v>
      </c>
      <c r="AF6" s="62">
        <f t="shared" si="1"/>
        <v>7644</v>
      </c>
      <c r="AG6" s="63">
        <f t="shared" si="2"/>
        <v>15</v>
      </c>
      <c r="AH6" s="131">
        <f t="shared" si="3"/>
        <v>107</v>
      </c>
      <c r="AI6" s="64">
        <v>92</v>
      </c>
      <c r="AJ6" s="67">
        <f t="shared" ref="AJ6" si="4">I6</f>
        <v>0</v>
      </c>
      <c r="AL6" s="79">
        <f t="shared" ref="AL6:AL18" si="5">MAX(D6:AC6)</f>
        <v>536</v>
      </c>
      <c r="AM6" s="82">
        <v>601</v>
      </c>
    </row>
    <row r="7" spans="1:41" x14ac:dyDescent="0.3">
      <c r="A7" s="50">
        <v>3</v>
      </c>
      <c r="B7" s="60">
        <v>1</v>
      </c>
      <c r="C7" s="61" t="s">
        <v>54</v>
      </c>
      <c r="D7" s="105"/>
      <c r="E7" s="105">
        <v>505</v>
      </c>
      <c r="F7" s="105"/>
      <c r="G7" s="105">
        <v>469</v>
      </c>
      <c r="H7" s="105">
        <v>540</v>
      </c>
      <c r="I7" s="105">
        <v>483</v>
      </c>
      <c r="J7" s="105">
        <v>481</v>
      </c>
      <c r="K7" s="105">
        <v>522</v>
      </c>
      <c r="L7" s="105">
        <v>493</v>
      </c>
      <c r="M7" s="105"/>
      <c r="N7" s="105">
        <v>528</v>
      </c>
      <c r="O7" s="105">
        <v>495</v>
      </c>
      <c r="P7" s="105">
        <v>461</v>
      </c>
      <c r="Q7" s="105">
        <v>591</v>
      </c>
      <c r="R7" s="105"/>
      <c r="S7" s="105">
        <v>480</v>
      </c>
      <c r="T7" s="105">
        <v>530</v>
      </c>
      <c r="U7" s="105">
        <v>492</v>
      </c>
      <c r="V7" s="105"/>
      <c r="W7" s="105"/>
      <c r="X7" s="105"/>
      <c r="Y7" s="117"/>
      <c r="Z7" s="118">
        <v>529</v>
      </c>
      <c r="AA7" s="105"/>
      <c r="AB7" s="105"/>
      <c r="AC7" s="105"/>
      <c r="AD7" s="105"/>
      <c r="AE7" s="106">
        <f>IF(SUM(D7:AC7)&gt;0,ROUND(SUM(D7:AC7)/COUNT(D7:AC7),2),0)</f>
        <v>506.6</v>
      </c>
      <c r="AF7" s="62">
        <f>SUM(D7:AD7)</f>
        <v>7599</v>
      </c>
      <c r="AG7" s="63">
        <f>COUNT(D7:AD7)</f>
        <v>15</v>
      </c>
      <c r="AH7" s="64">
        <f>COUNT(D7:AD7)+AI7</f>
        <v>84</v>
      </c>
      <c r="AI7" s="64">
        <v>69</v>
      </c>
      <c r="AJ7" s="67">
        <f>W7</f>
        <v>0</v>
      </c>
      <c r="AL7" s="79">
        <f t="shared" si="5"/>
        <v>591</v>
      </c>
      <c r="AM7" s="82">
        <v>571</v>
      </c>
    </row>
    <row r="8" spans="1:41" x14ac:dyDescent="0.3">
      <c r="A8" s="50">
        <v>4</v>
      </c>
      <c r="B8" s="60">
        <v>1</v>
      </c>
      <c r="C8" s="61" t="s">
        <v>48</v>
      </c>
      <c r="D8" s="105"/>
      <c r="E8" s="105">
        <v>529</v>
      </c>
      <c r="F8" s="105">
        <v>490</v>
      </c>
      <c r="G8" s="105"/>
      <c r="H8" s="105">
        <v>528</v>
      </c>
      <c r="I8" s="105">
        <v>514</v>
      </c>
      <c r="J8" s="105">
        <v>499</v>
      </c>
      <c r="K8" s="105">
        <v>510</v>
      </c>
      <c r="L8" s="105">
        <v>517</v>
      </c>
      <c r="M8" s="119"/>
      <c r="N8" s="105">
        <v>551</v>
      </c>
      <c r="O8" s="105">
        <v>462</v>
      </c>
      <c r="P8" s="105">
        <v>466</v>
      </c>
      <c r="Q8" s="105">
        <v>529</v>
      </c>
      <c r="R8" s="105">
        <v>493</v>
      </c>
      <c r="S8" s="105">
        <v>460</v>
      </c>
      <c r="T8" s="105">
        <v>503</v>
      </c>
      <c r="U8" s="105">
        <v>513</v>
      </c>
      <c r="V8" s="105"/>
      <c r="W8" s="105"/>
      <c r="X8" s="105"/>
      <c r="Y8" s="117"/>
      <c r="Z8" s="118">
        <v>476</v>
      </c>
      <c r="AA8" s="105"/>
      <c r="AB8" s="105"/>
      <c r="AC8" s="105"/>
      <c r="AD8" s="105"/>
      <c r="AE8" s="106">
        <f>IF(SUM(D8:AC8)&gt;0,ROUND(SUM(D8:AC8)/COUNT(D8:AC8),2),0)</f>
        <v>502.5</v>
      </c>
      <c r="AF8" s="62">
        <f>SUM(D8:AD8)</f>
        <v>8040</v>
      </c>
      <c r="AG8" s="63">
        <f>COUNT(D8:AD8)</f>
        <v>16</v>
      </c>
      <c r="AH8" s="64">
        <f>COUNT(D8:AD8)+AI8</f>
        <v>127</v>
      </c>
      <c r="AI8" s="64">
        <v>111</v>
      </c>
      <c r="AJ8" s="67">
        <f>M8</f>
        <v>0</v>
      </c>
      <c r="AL8" s="79">
        <f>MAX(D8:AC8)</f>
        <v>551</v>
      </c>
      <c r="AM8" s="82">
        <v>556</v>
      </c>
    </row>
    <row r="9" spans="1:41" x14ac:dyDescent="0.3">
      <c r="A9" s="50">
        <v>5</v>
      </c>
      <c r="B9" s="60">
        <v>3</v>
      </c>
      <c r="C9" s="61" t="s">
        <v>72</v>
      </c>
      <c r="D9" s="105">
        <v>461</v>
      </c>
      <c r="E9" s="105"/>
      <c r="F9" s="105"/>
      <c r="G9" s="105">
        <v>514</v>
      </c>
      <c r="H9" s="105">
        <v>522</v>
      </c>
      <c r="I9" s="105"/>
      <c r="J9" s="105"/>
      <c r="K9" s="105">
        <v>512</v>
      </c>
      <c r="L9" s="105">
        <v>490</v>
      </c>
      <c r="M9" s="105"/>
      <c r="N9" s="105">
        <v>539</v>
      </c>
      <c r="O9" s="105">
        <v>459</v>
      </c>
      <c r="P9" s="105">
        <v>501</v>
      </c>
      <c r="Q9" s="105">
        <v>515</v>
      </c>
      <c r="R9" s="105">
        <v>497</v>
      </c>
      <c r="S9" s="105"/>
      <c r="T9" s="105"/>
      <c r="U9" s="105"/>
      <c r="V9" s="105"/>
      <c r="W9" s="105"/>
      <c r="X9" s="105"/>
      <c r="Y9" s="117"/>
      <c r="Z9" s="118">
        <v>474</v>
      </c>
      <c r="AA9" s="105">
        <v>512</v>
      </c>
      <c r="AB9" s="105">
        <v>475</v>
      </c>
      <c r="AC9" s="105">
        <v>518</v>
      </c>
      <c r="AD9" s="105">
        <v>475</v>
      </c>
      <c r="AE9" s="106">
        <f>IF(SUM(D9:AD9)&gt;0,ROUND(SUM(D9:AD9)/COUNT(D9:AD9),2),0)</f>
        <v>497.6</v>
      </c>
      <c r="AF9" s="62">
        <f>SUM(D9:AD9)</f>
        <v>7464</v>
      </c>
      <c r="AG9" s="63">
        <f>COUNT(D9:AD9)</f>
        <v>15</v>
      </c>
      <c r="AH9" s="64">
        <f>COUNT(D9:AD9)+AI9</f>
        <v>17</v>
      </c>
      <c r="AI9" s="64">
        <v>2</v>
      </c>
      <c r="AJ9" s="67">
        <f>AD9</f>
        <v>475</v>
      </c>
      <c r="AK9" s="56"/>
      <c r="AL9" s="79">
        <f t="shared" si="5"/>
        <v>539</v>
      </c>
      <c r="AM9" s="82">
        <v>492</v>
      </c>
    </row>
    <row r="10" spans="1:41" x14ac:dyDescent="0.3">
      <c r="A10" s="50">
        <v>6</v>
      </c>
      <c r="B10" s="60">
        <v>2</v>
      </c>
      <c r="C10" s="61" t="s">
        <v>4</v>
      </c>
      <c r="D10" s="105">
        <v>464</v>
      </c>
      <c r="E10" s="105">
        <v>527</v>
      </c>
      <c r="F10" s="105">
        <v>460</v>
      </c>
      <c r="G10" s="105"/>
      <c r="H10" s="105"/>
      <c r="I10" s="105">
        <v>510</v>
      </c>
      <c r="J10" s="105">
        <v>507</v>
      </c>
      <c r="K10" s="105"/>
      <c r="L10" s="105">
        <v>494</v>
      </c>
      <c r="M10" s="105"/>
      <c r="N10" s="105"/>
      <c r="O10" s="105">
        <v>435</v>
      </c>
      <c r="P10" s="105">
        <v>516</v>
      </c>
      <c r="Q10" s="105">
        <v>517</v>
      </c>
      <c r="R10" s="105"/>
      <c r="S10" s="105">
        <v>524</v>
      </c>
      <c r="T10" s="105"/>
      <c r="U10" s="105"/>
      <c r="V10" s="105"/>
      <c r="W10" s="105"/>
      <c r="X10" s="105">
        <v>513</v>
      </c>
      <c r="Y10" s="117"/>
      <c r="Z10" s="118">
        <v>428</v>
      </c>
      <c r="AA10" s="105">
        <v>496</v>
      </c>
      <c r="AB10" s="105"/>
      <c r="AC10" s="105"/>
      <c r="AD10" s="105"/>
      <c r="AE10" s="106">
        <f>IF(SUM(D10:AC10)&gt;0,ROUND(SUM(D10:AC10)/COUNT(D10:AC10),2),0)</f>
        <v>491.62</v>
      </c>
      <c r="AF10" s="62">
        <f t="shared" si="1"/>
        <v>6391</v>
      </c>
      <c r="AG10" s="63">
        <f t="shared" si="2"/>
        <v>13</v>
      </c>
      <c r="AH10" s="64">
        <f t="shared" si="3"/>
        <v>831</v>
      </c>
      <c r="AI10" s="64">
        <v>818</v>
      </c>
      <c r="AJ10" s="67">
        <f t="shared" ref="AJ10:AJ18" si="6">AD10</f>
        <v>0</v>
      </c>
      <c r="AL10" s="79">
        <f t="shared" si="5"/>
        <v>527</v>
      </c>
      <c r="AM10" s="82">
        <v>560</v>
      </c>
      <c r="AO10" s="68"/>
    </row>
    <row r="11" spans="1:41" x14ac:dyDescent="0.3">
      <c r="A11" s="50">
        <v>7</v>
      </c>
      <c r="B11" s="60">
        <v>3</v>
      </c>
      <c r="C11" s="61" t="s">
        <v>44</v>
      </c>
      <c r="D11" s="105">
        <v>414</v>
      </c>
      <c r="E11" s="105">
        <v>478</v>
      </c>
      <c r="F11" s="105">
        <v>463</v>
      </c>
      <c r="G11" s="105">
        <v>469</v>
      </c>
      <c r="H11" s="105">
        <v>484</v>
      </c>
      <c r="I11" s="105">
        <v>458</v>
      </c>
      <c r="J11" s="105">
        <v>482</v>
      </c>
      <c r="K11" s="105">
        <v>444</v>
      </c>
      <c r="L11" s="105">
        <v>477</v>
      </c>
      <c r="M11" s="105">
        <v>465</v>
      </c>
      <c r="N11" s="105"/>
      <c r="O11" s="105">
        <v>484</v>
      </c>
      <c r="P11" s="105">
        <v>470</v>
      </c>
      <c r="Q11" s="105"/>
      <c r="R11" s="105">
        <v>474</v>
      </c>
      <c r="S11" s="105"/>
      <c r="T11" s="105"/>
      <c r="U11" s="105">
        <v>489</v>
      </c>
      <c r="V11" s="105">
        <v>465</v>
      </c>
      <c r="W11" s="105">
        <v>494</v>
      </c>
      <c r="X11" s="105">
        <v>471</v>
      </c>
      <c r="Y11" s="117"/>
      <c r="Z11" s="128">
        <v>239</v>
      </c>
      <c r="AA11" s="105">
        <v>470</v>
      </c>
      <c r="AB11" s="105"/>
      <c r="AC11" s="105"/>
      <c r="AD11" s="105"/>
      <c r="AE11" s="106">
        <f>IF((SUM(D11:AD11)+239)&gt;0,ROUND((SUM(D11:AD11)+239)/COUNT(D11:AD11),2),0)</f>
        <v>469.95</v>
      </c>
      <c r="AF11" s="62">
        <f>SUM(D11:AD11)</f>
        <v>8690</v>
      </c>
      <c r="AG11" s="63">
        <f>COUNT(D11:AD11)</f>
        <v>19</v>
      </c>
      <c r="AH11" s="64">
        <f>COUNT(D11:AD11)+AI11</f>
        <v>174</v>
      </c>
      <c r="AI11" s="64">
        <v>155</v>
      </c>
      <c r="AJ11" s="67">
        <f>K11</f>
        <v>444</v>
      </c>
      <c r="AK11" s="57"/>
      <c r="AL11" s="79">
        <f>MAX(D11:AC11)</f>
        <v>494</v>
      </c>
      <c r="AM11" s="82">
        <v>540</v>
      </c>
      <c r="AO11" s="68"/>
    </row>
    <row r="12" spans="1:41" x14ac:dyDescent="0.3">
      <c r="A12" s="50">
        <v>8</v>
      </c>
      <c r="B12" s="60">
        <v>2</v>
      </c>
      <c r="C12" s="61" t="s">
        <v>0</v>
      </c>
      <c r="D12" s="105">
        <v>449</v>
      </c>
      <c r="E12" s="105"/>
      <c r="F12" s="105"/>
      <c r="G12" s="105"/>
      <c r="H12" s="105">
        <v>457</v>
      </c>
      <c r="I12" s="105"/>
      <c r="J12" s="105"/>
      <c r="K12" s="105"/>
      <c r="L12" s="105">
        <v>437</v>
      </c>
      <c r="M12" s="105">
        <v>455</v>
      </c>
      <c r="N12" s="105">
        <v>485</v>
      </c>
      <c r="O12" s="105">
        <v>450</v>
      </c>
      <c r="P12" s="105"/>
      <c r="Q12" s="105"/>
      <c r="R12" s="105"/>
      <c r="S12" s="105">
        <v>530</v>
      </c>
      <c r="T12" s="105"/>
      <c r="U12" s="105"/>
      <c r="V12" s="105"/>
      <c r="W12" s="105"/>
      <c r="X12" s="105"/>
      <c r="Y12" s="117"/>
      <c r="Z12" s="118"/>
      <c r="AA12" s="105"/>
      <c r="AB12" s="105"/>
      <c r="AC12" s="105"/>
      <c r="AD12" s="105"/>
      <c r="AE12" s="106">
        <f>IF(SUM(D12:AC12)&gt;0,ROUND(SUM(D12:AC12)/COUNT(D12:AC12),2),0)</f>
        <v>466.14</v>
      </c>
      <c r="AF12" s="62">
        <f>SUM(D12:AD12)</f>
        <v>3263</v>
      </c>
      <c r="AG12" s="63">
        <f>COUNT(D12:AD12)</f>
        <v>7</v>
      </c>
      <c r="AH12" s="64">
        <f>COUNT(D12:AD12)+AI12</f>
        <v>432</v>
      </c>
      <c r="AI12" s="64">
        <v>425</v>
      </c>
      <c r="AJ12" s="67">
        <f t="shared" ref="AJ12:AJ17" si="7">K12</f>
        <v>0</v>
      </c>
      <c r="AL12" s="79">
        <f>MAX(D12:AC12)</f>
        <v>530</v>
      </c>
      <c r="AM12" s="82">
        <v>561</v>
      </c>
      <c r="AO12" s="68"/>
    </row>
    <row r="13" spans="1:41" x14ac:dyDescent="0.3">
      <c r="A13" s="50">
        <v>9</v>
      </c>
      <c r="B13" s="60">
        <v>2</v>
      </c>
      <c r="C13" s="61" t="s">
        <v>56</v>
      </c>
      <c r="D13" s="105">
        <v>456</v>
      </c>
      <c r="E13" s="105">
        <v>486</v>
      </c>
      <c r="F13" s="105">
        <v>483</v>
      </c>
      <c r="G13" s="105"/>
      <c r="H13" s="105">
        <v>482</v>
      </c>
      <c r="I13" s="105">
        <v>438</v>
      </c>
      <c r="J13" s="105"/>
      <c r="K13" s="105">
        <v>423</v>
      </c>
      <c r="L13" s="119">
        <v>453</v>
      </c>
      <c r="M13" s="119">
        <v>464</v>
      </c>
      <c r="N13" s="105">
        <v>490</v>
      </c>
      <c r="O13" s="105">
        <v>490</v>
      </c>
      <c r="P13" s="105">
        <v>436</v>
      </c>
      <c r="Q13" s="119">
        <v>456</v>
      </c>
      <c r="R13" s="119">
        <v>471</v>
      </c>
      <c r="S13" s="105">
        <v>475</v>
      </c>
      <c r="T13" s="105"/>
      <c r="U13" s="105"/>
      <c r="V13" s="119">
        <v>476</v>
      </c>
      <c r="W13" s="105">
        <v>454</v>
      </c>
      <c r="X13" s="105">
        <v>448</v>
      </c>
      <c r="Y13" s="117">
        <v>441</v>
      </c>
      <c r="Z13" s="118">
        <v>424</v>
      </c>
      <c r="AA13" s="105">
        <v>464</v>
      </c>
      <c r="AB13" s="105">
        <v>469</v>
      </c>
      <c r="AC13" s="105">
        <v>503</v>
      </c>
      <c r="AD13" s="105">
        <v>422</v>
      </c>
      <c r="AE13" s="106">
        <f>IF(SUM(D13:AD13)&gt;0,ROUND(SUM(D13:AD13)/COUNT(D13:AD13),2),0)</f>
        <v>461.04</v>
      </c>
      <c r="AF13" s="62">
        <f>SUM(D13:AD13)</f>
        <v>10604</v>
      </c>
      <c r="AG13" s="63">
        <f>COUNT(D13:AD13)</f>
        <v>23</v>
      </c>
      <c r="AH13" s="131">
        <f>COUNT(D13:AD13)+AI13</f>
        <v>104</v>
      </c>
      <c r="AI13" s="64">
        <v>81</v>
      </c>
      <c r="AJ13" s="67">
        <f t="shared" si="7"/>
        <v>423</v>
      </c>
      <c r="AL13" s="79">
        <f>MAX(D13:AC13)</f>
        <v>503</v>
      </c>
      <c r="AM13" s="82">
        <v>543</v>
      </c>
      <c r="AO13" s="68"/>
    </row>
    <row r="14" spans="1:41" x14ac:dyDescent="0.3">
      <c r="A14" s="50">
        <v>10</v>
      </c>
      <c r="B14" s="60">
        <v>3</v>
      </c>
      <c r="C14" s="130" t="s">
        <v>49</v>
      </c>
      <c r="D14" s="105">
        <v>461</v>
      </c>
      <c r="E14" s="105"/>
      <c r="F14" s="105">
        <v>431</v>
      </c>
      <c r="G14" s="105">
        <v>494</v>
      </c>
      <c r="H14" s="105">
        <v>466</v>
      </c>
      <c r="I14" s="105">
        <v>445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17"/>
      <c r="Z14" s="118"/>
      <c r="AA14" s="105"/>
      <c r="AB14" s="105"/>
      <c r="AC14" s="105"/>
      <c r="AD14" s="105"/>
      <c r="AE14" s="106">
        <f>IF(SUM(D14:AC14)&gt;0,ROUND(SUM(D14:AC14)/COUNT(D14:AC14),2),0)</f>
        <v>459.4</v>
      </c>
      <c r="AF14" s="62">
        <f t="shared" si="1"/>
        <v>2297</v>
      </c>
      <c r="AG14" s="63">
        <f t="shared" si="2"/>
        <v>5</v>
      </c>
      <c r="AH14" s="64">
        <f t="shared" si="3"/>
        <v>134</v>
      </c>
      <c r="AI14" s="64">
        <v>129</v>
      </c>
      <c r="AJ14" s="67">
        <f t="shared" si="7"/>
        <v>0</v>
      </c>
      <c r="AK14" s="56"/>
      <c r="AL14" s="79">
        <f t="shared" si="5"/>
        <v>494</v>
      </c>
      <c r="AM14" s="82">
        <v>517</v>
      </c>
      <c r="AO14" s="68"/>
    </row>
    <row r="15" spans="1:41" x14ac:dyDescent="0.3">
      <c r="A15" s="50">
        <v>11</v>
      </c>
      <c r="B15" s="60">
        <v>2</v>
      </c>
      <c r="C15" s="130" t="s">
        <v>38</v>
      </c>
      <c r="D15" s="105"/>
      <c r="E15" s="105">
        <v>474</v>
      </c>
      <c r="F15" s="105">
        <v>458</v>
      </c>
      <c r="G15" s="105"/>
      <c r="H15" s="119">
        <v>214</v>
      </c>
      <c r="I15" s="105"/>
      <c r="J15" s="105"/>
      <c r="K15" s="105"/>
      <c r="L15" s="105"/>
      <c r="M15" s="105"/>
      <c r="N15" s="107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17"/>
      <c r="Z15" s="118">
        <v>473</v>
      </c>
      <c r="AA15" s="105"/>
      <c r="AB15" s="105"/>
      <c r="AC15" s="105"/>
      <c r="AD15" s="105"/>
      <c r="AE15" s="106">
        <f>IF((SUM(D15:AD15)+214)&gt;0,ROUND((SUM(D15:AD15)+214)/COUNT(D15:AD15),2),0)</f>
        <v>458.25</v>
      </c>
      <c r="AF15" s="62">
        <f>SUM(D15:AD15)</f>
        <v>1619</v>
      </c>
      <c r="AG15" s="63">
        <f>COUNT(D15:AD15)</f>
        <v>4</v>
      </c>
      <c r="AH15" s="64">
        <f>COUNT(D15:AD15)+AI15</f>
        <v>198</v>
      </c>
      <c r="AI15" s="64">
        <v>194</v>
      </c>
      <c r="AJ15" s="67">
        <f t="shared" si="7"/>
        <v>0</v>
      </c>
      <c r="AL15" s="79">
        <f t="shared" si="5"/>
        <v>474</v>
      </c>
      <c r="AM15" s="82">
        <v>551</v>
      </c>
      <c r="AO15" s="68"/>
    </row>
    <row r="16" spans="1:41" x14ac:dyDescent="0.3">
      <c r="A16" s="50">
        <v>12</v>
      </c>
      <c r="B16" s="60">
        <v>2</v>
      </c>
      <c r="C16" s="61" t="s">
        <v>37</v>
      </c>
      <c r="D16" s="105"/>
      <c r="E16" s="105"/>
      <c r="F16" s="105"/>
      <c r="G16" s="105"/>
      <c r="H16" s="105"/>
      <c r="I16" s="119">
        <v>176</v>
      </c>
      <c r="J16" s="105">
        <v>534</v>
      </c>
      <c r="K16" s="105"/>
      <c r="L16" s="105">
        <v>438</v>
      </c>
      <c r="M16" s="105">
        <v>481</v>
      </c>
      <c r="N16" s="105"/>
      <c r="O16" s="105">
        <v>444</v>
      </c>
      <c r="P16" s="105"/>
      <c r="Q16" s="105">
        <v>446</v>
      </c>
      <c r="R16" s="105">
        <v>519</v>
      </c>
      <c r="S16" s="105"/>
      <c r="T16" s="119"/>
      <c r="U16" s="105"/>
      <c r="V16" s="105">
        <v>503</v>
      </c>
      <c r="W16" s="105">
        <v>443</v>
      </c>
      <c r="X16" s="105">
        <v>402</v>
      </c>
      <c r="Y16" s="117"/>
      <c r="Z16" s="118">
        <v>471</v>
      </c>
      <c r="AA16" s="105"/>
      <c r="AB16" s="105"/>
      <c r="AC16" s="105"/>
      <c r="AD16" s="105"/>
      <c r="AE16" s="106">
        <f>IF((SUM(D16:AD16)+176)&gt;0,ROUND((SUM(D16:AD16)+176)/COUNT(D16:AD16),2),0)</f>
        <v>457.55</v>
      </c>
      <c r="AF16" s="62">
        <f>SUM(D16:AD16)</f>
        <v>4857</v>
      </c>
      <c r="AG16" s="63">
        <f>COUNT(D16:AD16)</f>
        <v>11</v>
      </c>
      <c r="AH16" s="64">
        <f>COUNT(D16:AD16)+AI16</f>
        <v>388</v>
      </c>
      <c r="AI16" s="64">
        <v>377</v>
      </c>
      <c r="AJ16" s="67">
        <f t="shared" si="7"/>
        <v>0</v>
      </c>
      <c r="AL16" s="79">
        <f>MAX(D16:AC16)</f>
        <v>534</v>
      </c>
      <c r="AM16" s="82">
        <v>539</v>
      </c>
    </row>
    <row r="17" spans="1:42" x14ac:dyDescent="0.3">
      <c r="A17" s="50">
        <v>13</v>
      </c>
      <c r="B17" s="60">
        <v>3</v>
      </c>
      <c r="C17" s="61" t="s">
        <v>55</v>
      </c>
      <c r="D17" s="105">
        <v>370</v>
      </c>
      <c r="E17" s="105">
        <v>416</v>
      </c>
      <c r="F17" s="105">
        <v>409</v>
      </c>
      <c r="G17" s="105">
        <v>420</v>
      </c>
      <c r="H17" s="105">
        <v>413</v>
      </c>
      <c r="I17" s="105">
        <v>379</v>
      </c>
      <c r="J17" s="105">
        <v>424</v>
      </c>
      <c r="K17" s="105">
        <v>439</v>
      </c>
      <c r="L17" s="105">
        <v>444</v>
      </c>
      <c r="M17" s="105"/>
      <c r="N17" s="105"/>
      <c r="O17" s="105"/>
      <c r="P17" s="105"/>
      <c r="Q17" s="105"/>
      <c r="R17" s="105">
        <v>457</v>
      </c>
      <c r="S17" s="105"/>
      <c r="T17" s="105"/>
      <c r="U17" s="105">
        <v>403</v>
      </c>
      <c r="V17" s="105">
        <v>403</v>
      </c>
      <c r="W17" s="105">
        <v>475</v>
      </c>
      <c r="X17" s="105"/>
      <c r="Y17" s="117"/>
      <c r="Z17" s="118">
        <v>480</v>
      </c>
      <c r="AA17" s="105"/>
      <c r="AB17" s="105"/>
      <c r="AC17" s="105"/>
      <c r="AD17" s="105"/>
      <c r="AE17" s="106">
        <f t="shared" ref="AE17:AE21" si="8">IF(SUM(D17:AC17)&gt;0,ROUND(SUM(D17:AC17)/COUNT(D17:AC17),2),0)</f>
        <v>423.71</v>
      </c>
      <c r="AF17" s="62">
        <f t="shared" si="1"/>
        <v>5932</v>
      </c>
      <c r="AG17" s="63">
        <f t="shared" si="2"/>
        <v>14</v>
      </c>
      <c r="AH17" s="64">
        <f t="shared" si="3"/>
        <v>87</v>
      </c>
      <c r="AI17" s="64">
        <v>73</v>
      </c>
      <c r="AJ17" s="67">
        <f t="shared" si="7"/>
        <v>439</v>
      </c>
      <c r="AL17" s="79">
        <f t="shared" si="5"/>
        <v>480</v>
      </c>
      <c r="AM17" s="82">
        <v>505</v>
      </c>
    </row>
    <row r="18" spans="1:42" x14ac:dyDescent="0.3">
      <c r="A18" s="50">
        <v>14</v>
      </c>
      <c r="B18" s="60">
        <v>4</v>
      </c>
      <c r="C18" s="130" t="s">
        <v>71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17"/>
      <c r="Z18" s="118"/>
      <c r="AA18" s="105"/>
      <c r="AB18" s="105"/>
      <c r="AC18" s="105"/>
      <c r="AD18" s="105"/>
      <c r="AE18" s="106">
        <f t="shared" si="8"/>
        <v>0</v>
      </c>
      <c r="AF18" s="62">
        <f t="shared" si="1"/>
        <v>0</v>
      </c>
      <c r="AG18" s="63">
        <f t="shared" si="2"/>
        <v>0</v>
      </c>
      <c r="AH18" s="64">
        <f t="shared" si="3"/>
        <v>2</v>
      </c>
      <c r="AI18" s="64">
        <v>2</v>
      </c>
      <c r="AJ18" s="67">
        <f t="shared" si="6"/>
        <v>0</v>
      </c>
      <c r="AK18" s="56"/>
      <c r="AL18" s="79">
        <f t="shared" si="5"/>
        <v>0</v>
      </c>
      <c r="AM18" s="82">
        <v>463</v>
      </c>
    </row>
    <row r="19" spans="1:42" x14ac:dyDescent="0.3">
      <c r="A19" s="50">
        <v>15</v>
      </c>
      <c r="B19" s="60">
        <v>4</v>
      </c>
      <c r="C19" s="130" t="s">
        <v>1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18"/>
      <c r="AA19" s="105"/>
      <c r="AB19" s="105"/>
      <c r="AC19" s="105"/>
      <c r="AD19" s="105"/>
      <c r="AE19" s="106">
        <f t="shared" si="8"/>
        <v>0</v>
      </c>
      <c r="AF19" s="62">
        <f t="shared" si="1"/>
        <v>0</v>
      </c>
      <c r="AG19" s="63">
        <f t="shared" si="2"/>
        <v>0</v>
      </c>
      <c r="AH19" s="64">
        <f t="shared" si="3"/>
        <v>343</v>
      </c>
      <c r="AI19" s="64">
        <v>343</v>
      </c>
      <c r="AJ19" s="67">
        <f t="shared" ref="AJ19" si="9">O19</f>
        <v>0</v>
      </c>
      <c r="AL19" s="79">
        <f t="shared" ref="AL19:AL21" si="10">MAX(D19:AC19)</f>
        <v>0</v>
      </c>
      <c r="AM19" s="82">
        <v>503</v>
      </c>
    </row>
    <row r="20" spans="1:42" x14ac:dyDescent="0.3">
      <c r="A20" s="50">
        <v>16</v>
      </c>
      <c r="B20" s="60">
        <v>4</v>
      </c>
      <c r="C20" s="130" t="s">
        <v>66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17"/>
      <c r="Z20" s="118"/>
      <c r="AA20" s="105"/>
      <c r="AB20" s="105"/>
      <c r="AC20" s="105"/>
      <c r="AD20" s="105"/>
      <c r="AE20" s="106">
        <f t="shared" si="8"/>
        <v>0</v>
      </c>
      <c r="AF20" s="62">
        <f t="shared" si="1"/>
        <v>0</v>
      </c>
      <c r="AG20" s="63">
        <f t="shared" si="2"/>
        <v>0</v>
      </c>
      <c r="AH20" s="64">
        <f t="shared" si="3"/>
        <v>24</v>
      </c>
      <c r="AI20" s="63">
        <v>24</v>
      </c>
      <c r="AJ20" s="67">
        <f t="shared" ref="AJ20:AJ21" si="11">V20</f>
        <v>0</v>
      </c>
      <c r="AK20" s="56"/>
      <c r="AL20" s="79">
        <f t="shared" si="10"/>
        <v>0</v>
      </c>
      <c r="AM20" s="82">
        <v>535</v>
      </c>
    </row>
    <row r="21" spans="1:42" x14ac:dyDescent="0.3">
      <c r="A21" s="50">
        <v>17</v>
      </c>
      <c r="B21" s="60">
        <v>3</v>
      </c>
      <c r="C21" s="130" t="s">
        <v>57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17"/>
      <c r="Z21" s="118"/>
      <c r="AA21" s="105"/>
      <c r="AB21" s="105"/>
      <c r="AC21" s="105"/>
      <c r="AD21" s="105"/>
      <c r="AE21" s="106">
        <f t="shared" si="8"/>
        <v>0</v>
      </c>
      <c r="AF21" s="62">
        <f t="shared" si="1"/>
        <v>0</v>
      </c>
      <c r="AG21" s="63">
        <f t="shared" si="2"/>
        <v>0</v>
      </c>
      <c r="AH21" s="64">
        <f t="shared" si="3"/>
        <v>19</v>
      </c>
      <c r="AI21" s="64">
        <v>19</v>
      </c>
      <c r="AJ21" s="67">
        <f t="shared" si="11"/>
        <v>0</v>
      </c>
      <c r="AL21" s="79">
        <f t="shared" si="10"/>
        <v>0</v>
      </c>
      <c r="AM21" s="82">
        <v>481</v>
      </c>
    </row>
    <row r="22" spans="1:42" x14ac:dyDescent="0.3">
      <c r="R22" s="52"/>
    </row>
    <row r="23" spans="1:42" ht="20.25" customHeight="1" x14ac:dyDescent="0.3">
      <c r="B23" s="96" t="s">
        <v>46</v>
      </c>
      <c r="E23" s="52"/>
      <c r="J23" s="70" t="s">
        <v>50</v>
      </c>
      <c r="L23" s="69"/>
      <c r="AJ23" s="78"/>
      <c r="AM23" s="56"/>
      <c r="AN23" s="79"/>
      <c r="AO23" s="82"/>
      <c r="AP23" s="82"/>
    </row>
    <row r="25" spans="1:42" x14ac:dyDescent="0.3">
      <c r="C25" s="71" t="s">
        <v>41</v>
      </c>
      <c r="D25" s="72">
        <f t="shared" ref="D25:AD25" si="12">SUM(D5:D21)</f>
        <v>3075</v>
      </c>
      <c r="E25" s="72">
        <f t="shared" si="12"/>
        <v>4436</v>
      </c>
      <c r="F25" s="72">
        <f t="shared" si="12"/>
        <v>4213</v>
      </c>
      <c r="G25" s="72">
        <f t="shared" si="12"/>
        <v>3380</v>
      </c>
      <c r="H25" s="72">
        <f t="shared" si="12"/>
        <v>4594</v>
      </c>
      <c r="I25" s="72">
        <f t="shared" si="12"/>
        <v>3932</v>
      </c>
      <c r="J25" s="72">
        <f t="shared" si="12"/>
        <v>3954</v>
      </c>
      <c r="K25" s="72">
        <f t="shared" si="12"/>
        <v>3377</v>
      </c>
      <c r="L25" s="72">
        <f t="shared" si="12"/>
        <v>5273</v>
      </c>
      <c r="M25" s="72">
        <f t="shared" si="12"/>
        <v>1865</v>
      </c>
      <c r="N25" s="72">
        <f t="shared" si="12"/>
        <v>3658</v>
      </c>
      <c r="O25" s="72">
        <f t="shared" si="12"/>
        <v>4791</v>
      </c>
      <c r="P25" s="72">
        <f t="shared" si="12"/>
        <v>3839</v>
      </c>
      <c r="Q25" s="72">
        <f t="shared" si="12"/>
        <v>4128</v>
      </c>
      <c r="R25" s="72">
        <f t="shared" si="12"/>
        <v>3907</v>
      </c>
      <c r="S25" s="72">
        <f t="shared" si="12"/>
        <v>3440</v>
      </c>
      <c r="T25" s="72">
        <f t="shared" si="12"/>
        <v>1547</v>
      </c>
      <c r="U25" s="72">
        <f t="shared" si="12"/>
        <v>3006</v>
      </c>
      <c r="V25" s="72">
        <f t="shared" si="12"/>
        <v>1847</v>
      </c>
      <c r="W25" s="72">
        <f t="shared" si="12"/>
        <v>1866</v>
      </c>
      <c r="X25" s="72">
        <f t="shared" si="12"/>
        <v>1834</v>
      </c>
      <c r="Y25" s="72">
        <f t="shared" si="12"/>
        <v>441</v>
      </c>
      <c r="Z25" s="72">
        <f t="shared" si="12"/>
        <v>5097</v>
      </c>
      <c r="AA25" s="72">
        <f t="shared" si="12"/>
        <v>2450</v>
      </c>
      <c r="AB25" s="72">
        <f t="shared" si="12"/>
        <v>944</v>
      </c>
      <c r="AC25" s="72">
        <f t="shared" si="12"/>
        <v>1021</v>
      </c>
      <c r="AD25" s="72">
        <f t="shared" si="12"/>
        <v>897</v>
      </c>
      <c r="AE25" s="73">
        <f>SUM(D5:AD21)</f>
        <v>82812</v>
      </c>
      <c r="AF25" s="73">
        <f>SUM(D25:AD25)</f>
        <v>82812</v>
      </c>
      <c r="AG25" s="129">
        <f>SUM(AG5:AG21)</f>
        <v>173</v>
      </c>
      <c r="AH25" s="92" t="s">
        <v>36</v>
      </c>
      <c r="AJ25" s="94"/>
    </row>
    <row r="26" spans="1:42" x14ac:dyDescent="0.3">
      <c r="C26" s="74" t="s">
        <v>67</v>
      </c>
      <c r="D26" s="75"/>
      <c r="E26" s="75">
        <v>2038</v>
      </c>
      <c r="F26" s="75">
        <v>1984</v>
      </c>
      <c r="G26" s="75">
        <v>2012</v>
      </c>
      <c r="H26" s="75">
        <v>2078</v>
      </c>
      <c r="I26" s="75">
        <v>1702</v>
      </c>
      <c r="J26" s="75">
        <v>2007</v>
      </c>
      <c r="K26" s="75">
        <v>2071</v>
      </c>
      <c r="L26" s="75">
        <v>1990</v>
      </c>
      <c r="M26" s="75"/>
      <c r="N26" s="75">
        <v>2144</v>
      </c>
      <c r="O26" s="75">
        <v>2029</v>
      </c>
      <c r="P26" s="75">
        <v>1916</v>
      </c>
      <c r="Q26" s="75">
        <v>2194</v>
      </c>
      <c r="R26" s="75">
        <v>1986</v>
      </c>
      <c r="S26" s="75">
        <v>1911</v>
      </c>
      <c r="T26" s="75">
        <v>1975</v>
      </c>
      <c r="U26" s="75">
        <v>2114</v>
      </c>
      <c r="V26" s="75"/>
      <c r="W26" s="75"/>
      <c r="X26" s="75"/>
      <c r="Y26" s="75"/>
      <c r="Z26" s="75"/>
      <c r="AA26" s="75"/>
      <c r="AB26" s="75"/>
      <c r="AC26" s="75"/>
      <c r="AD26" s="75"/>
      <c r="AE26" s="73">
        <f>SUM(D26:Y26)</f>
        <v>32151</v>
      </c>
      <c r="AF26" s="76"/>
      <c r="AH26" s="92" t="s">
        <v>36</v>
      </c>
      <c r="AJ26" s="94"/>
    </row>
    <row r="27" spans="1:42" x14ac:dyDescent="0.3">
      <c r="C27" s="74" t="s">
        <v>68</v>
      </c>
      <c r="D27" s="75">
        <v>1843</v>
      </c>
      <c r="E27" s="75">
        <v>1963</v>
      </c>
      <c r="F27" s="75">
        <v>1919</v>
      </c>
      <c r="G27" s="75"/>
      <c r="H27" s="75">
        <v>1963</v>
      </c>
      <c r="I27" s="75">
        <v>1898</v>
      </c>
      <c r="J27" s="75"/>
      <c r="K27" s="75"/>
      <c r="L27" s="75">
        <v>1886</v>
      </c>
      <c r="M27" s="75"/>
      <c r="N27" s="75">
        <v>2046</v>
      </c>
      <c r="O27" s="75">
        <v>1904</v>
      </c>
      <c r="P27" s="75">
        <v>1923</v>
      </c>
      <c r="Q27" s="75"/>
      <c r="R27" s="75"/>
      <c r="S27" s="75">
        <v>2037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3">
        <f>SUM(D27:AC27)</f>
        <v>19382</v>
      </c>
      <c r="AF27" s="76"/>
      <c r="AH27" s="92" t="s">
        <v>36</v>
      </c>
      <c r="AJ27" s="94"/>
    </row>
    <row r="28" spans="1:42" x14ac:dyDescent="0.3">
      <c r="C28" s="74" t="s">
        <v>69</v>
      </c>
      <c r="D28" s="75">
        <v>1706</v>
      </c>
      <c r="E28" s="75">
        <v>1791</v>
      </c>
      <c r="F28" s="75">
        <v>1767</v>
      </c>
      <c r="G28" s="75">
        <v>1897</v>
      </c>
      <c r="H28" s="75">
        <v>1832</v>
      </c>
      <c r="I28" s="75">
        <v>1785</v>
      </c>
      <c r="J28" s="75">
        <v>1947</v>
      </c>
      <c r="K28" s="75">
        <v>1781</v>
      </c>
      <c r="L28" s="75">
        <v>1868</v>
      </c>
      <c r="M28" s="75"/>
      <c r="N28" s="75"/>
      <c r="O28" s="75"/>
      <c r="P28" s="75">
        <v>1828</v>
      </c>
      <c r="Q28" s="75">
        <v>1934</v>
      </c>
      <c r="R28" s="75">
        <v>1865</v>
      </c>
      <c r="S28" s="75">
        <v>1921</v>
      </c>
      <c r="T28" s="75"/>
      <c r="U28" s="75">
        <v>1810</v>
      </c>
      <c r="V28" s="75">
        <v>1847</v>
      </c>
      <c r="W28" s="75">
        <v>1866</v>
      </c>
      <c r="X28" s="75">
        <v>1834</v>
      </c>
      <c r="Y28" s="75"/>
      <c r="Z28" s="75"/>
      <c r="AA28" s="75"/>
      <c r="AB28" s="75"/>
      <c r="AC28" s="75"/>
      <c r="AD28" s="75"/>
      <c r="AE28" s="73">
        <f t="shared" ref="AE28:AE29" si="13">SUM(D28:AC28)</f>
        <v>31279</v>
      </c>
      <c r="AF28" s="76"/>
      <c r="AH28" s="92" t="s">
        <v>36</v>
      </c>
      <c r="AJ28" s="94"/>
    </row>
    <row r="29" spans="1:42" x14ac:dyDescent="0.3"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3">
        <f t="shared" si="13"/>
        <v>0</v>
      </c>
      <c r="AF29" s="76"/>
    </row>
    <row r="30" spans="1:42" x14ac:dyDescent="0.3">
      <c r="C30" s="77"/>
      <c r="D30" s="75">
        <f>SUM(D26:D29)</f>
        <v>3549</v>
      </c>
      <c r="E30" s="75">
        <f t="shared" ref="E30:AC30" si="14">SUM(E26:E29)</f>
        <v>5792</v>
      </c>
      <c r="F30" s="75">
        <f>SUM(F26:F29)</f>
        <v>5670</v>
      </c>
      <c r="G30" s="75">
        <f>SUM(G26:G29)</f>
        <v>3909</v>
      </c>
      <c r="H30" s="75">
        <f t="shared" si="14"/>
        <v>5873</v>
      </c>
      <c r="I30" s="75">
        <f t="shared" si="14"/>
        <v>5385</v>
      </c>
      <c r="J30" s="75">
        <f t="shared" si="14"/>
        <v>3954</v>
      </c>
      <c r="K30" s="75">
        <f t="shared" si="14"/>
        <v>3852</v>
      </c>
      <c r="L30" s="75">
        <f t="shared" si="14"/>
        <v>5744</v>
      </c>
      <c r="M30" s="75">
        <f t="shared" si="14"/>
        <v>0</v>
      </c>
      <c r="N30" s="75">
        <f t="shared" si="14"/>
        <v>4190</v>
      </c>
      <c r="O30" s="75">
        <f>SUM(O26:O29)</f>
        <v>3933</v>
      </c>
      <c r="P30" s="75">
        <f>SUM(P26:P29)</f>
        <v>5667</v>
      </c>
      <c r="Q30" s="75">
        <f>SUM(Q26:Q29)</f>
        <v>4128</v>
      </c>
      <c r="R30" s="75">
        <f>SUM(R26:R29)</f>
        <v>3851</v>
      </c>
      <c r="S30" s="75">
        <f t="shared" si="14"/>
        <v>5869</v>
      </c>
      <c r="T30" s="75">
        <f t="shared" si="14"/>
        <v>1975</v>
      </c>
      <c r="U30" s="75">
        <f t="shared" si="14"/>
        <v>3924</v>
      </c>
      <c r="V30" s="75">
        <f t="shared" si="14"/>
        <v>1847</v>
      </c>
      <c r="W30" s="75">
        <f t="shared" si="14"/>
        <v>1866</v>
      </c>
      <c r="X30" s="75">
        <f t="shared" si="14"/>
        <v>1834</v>
      </c>
      <c r="Y30" s="75">
        <f t="shared" si="14"/>
        <v>0</v>
      </c>
      <c r="Z30" s="75">
        <f t="shared" si="14"/>
        <v>0</v>
      </c>
      <c r="AA30" s="75">
        <f t="shared" si="14"/>
        <v>0</v>
      </c>
      <c r="AB30" s="75">
        <f t="shared" si="14"/>
        <v>0</v>
      </c>
      <c r="AC30" s="75">
        <f t="shared" si="14"/>
        <v>0</v>
      </c>
      <c r="AD30" s="75">
        <f>SUM(AD26:AD29)</f>
        <v>0</v>
      </c>
      <c r="AE30" s="73">
        <f>SUM(AE26:AE29)</f>
        <v>82812</v>
      </c>
      <c r="AF30" s="73">
        <f>SUM(D30:AC30)</f>
        <v>82812</v>
      </c>
      <c r="AH30" s="92" t="s">
        <v>47</v>
      </c>
      <c r="AJ30" s="93">
        <f>SUM(AJ5:AJ28)</f>
        <v>1781</v>
      </c>
    </row>
    <row r="31" spans="1:42" x14ac:dyDescent="0.3">
      <c r="C31" s="97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  <c r="Q31" s="99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100"/>
      <c r="AF31" s="99"/>
    </row>
    <row r="32" spans="1:42" x14ac:dyDescent="0.3"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99"/>
      <c r="R32" s="98"/>
      <c r="S32" s="98"/>
      <c r="T32" s="98"/>
      <c r="U32" s="98"/>
      <c r="V32" s="98"/>
      <c r="W32" s="98"/>
      <c r="X32" s="98"/>
      <c r="Y32" s="98"/>
      <c r="Z32" s="98"/>
      <c r="AA32" s="101" t="s">
        <v>42</v>
      </c>
      <c r="AB32" s="102"/>
      <c r="AC32" s="102"/>
      <c r="AD32" s="102"/>
      <c r="AE32" s="62">
        <f>AE30-AE25</f>
        <v>0</v>
      </c>
      <c r="AF32" s="99"/>
      <c r="AJ32" s="108">
        <f>K28-AJ30</f>
        <v>0</v>
      </c>
    </row>
    <row r="39" spans="24:24" x14ac:dyDescent="0.3">
      <c r="X39" s="127"/>
    </row>
  </sheetData>
  <sortState ref="B5:AN21">
    <sortCondition descending="1" ref="AE5:AE21"/>
    <sortCondition ref="C5:C21"/>
  </sortState>
  <phoneticPr fontId="0" type="noConversion"/>
  <conditionalFormatting sqref="AK20:AK21 AK10:AK16">
    <cfRule type="cellIs" dxfId="55" priority="161" stopIfTrue="1" operator="greaterThanOrEqual">
      <formula>450</formula>
    </cfRule>
    <cfRule type="cellIs" dxfId="54" priority="162" stopIfTrue="1" operator="greaterThanOrEqual">
      <formula>400</formula>
    </cfRule>
  </conditionalFormatting>
  <conditionalFormatting sqref="Y17:AE17 D17:W17 D18:AE21 D6:AE16">
    <cfRule type="cellIs" dxfId="53" priority="117" stopIfTrue="1" operator="greaterThanOrEqual">
      <formula>540</formula>
    </cfRule>
    <cfRule type="cellIs" dxfId="52" priority="118" stopIfTrue="1" operator="greaterThanOrEqual">
      <formula>480</formula>
    </cfRule>
  </conditionalFormatting>
  <conditionalFormatting sqref="AE32">
    <cfRule type="cellIs" dxfId="51" priority="114" operator="greaterThan">
      <formula>0</formula>
    </cfRule>
  </conditionalFormatting>
  <conditionalFormatting sqref="V14 D20:D21 D7:D10 D12:D16">
    <cfRule type="cellIs" dxfId="50" priority="110" stopIfTrue="1" operator="greaterThanOrEqual">
      <formula>540</formula>
    </cfRule>
    <cfRule type="cellIs" dxfId="49" priority="111" stopIfTrue="1" operator="greaterThan">
      <formula>480</formula>
    </cfRule>
  </conditionalFormatting>
  <conditionalFormatting sqref="V16">
    <cfRule type="cellIs" dxfId="48" priority="108" stopIfTrue="1" operator="greaterThanOrEqual">
      <formula>540</formula>
    </cfRule>
    <cfRule type="cellIs" dxfId="47" priority="109" stopIfTrue="1" operator="greaterThan">
      <formula>480</formula>
    </cfRule>
  </conditionalFormatting>
  <conditionalFormatting sqref="D16:T16 V16:AD16">
    <cfRule type="cellIs" dxfId="46" priority="94" stopIfTrue="1" operator="greaterThanOrEqual">
      <formula>540</formula>
    </cfRule>
    <cfRule type="cellIs" dxfId="45" priority="95" stopIfTrue="1" operator="greaterThan">
      <formula>480</formula>
    </cfRule>
  </conditionalFormatting>
  <conditionalFormatting sqref="D13:AD13">
    <cfRule type="cellIs" dxfId="44" priority="84" stopIfTrue="1" operator="greaterThanOrEqual">
      <formula>540</formula>
    </cfRule>
    <cfRule type="cellIs" dxfId="43" priority="85" stopIfTrue="1" operator="greaterThan">
      <formula>480</formula>
    </cfRule>
  </conditionalFormatting>
  <conditionalFormatting sqref="D10:I10 K10:AD10">
    <cfRule type="cellIs" dxfId="42" priority="74" stopIfTrue="1" operator="greaterThanOrEqual">
      <formula>540</formula>
    </cfRule>
    <cfRule type="cellIs" dxfId="41" priority="75" stopIfTrue="1" operator="greaterThan">
      <formula>480</formula>
    </cfRule>
  </conditionalFormatting>
  <conditionalFormatting sqref="J10">
    <cfRule type="cellIs" dxfId="40" priority="68" stopIfTrue="1" operator="greaterThanOrEqual">
      <formula>540</formula>
    </cfRule>
    <cfRule type="cellIs" dxfId="39" priority="69" stopIfTrue="1" operator="greaterThan">
      <formula>480</formula>
    </cfRule>
  </conditionalFormatting>
  <conditionalFormatting sqref="AK19">
    <cfRule type="cellIs" dxfId="38" priority="58" stopIfTrue="1" operator="greaterThanOrEqual">
      <formula>450</formula>
    </cfRule>
    <cfRule type="cellIs" dxfId="37" priority="59" stopIfTrue="1" operator="greaterThanOrEqual">
      <formula>400</formula>
    </cfRule>
  </conditionalFormatting>
  <conditionalFormatting sqref="AK19">
    <cfRule type="cellIs" dxfId="36" priority="57" stopIfTrue="1" operator="greaterThan">
      <formula>399</formula>
    </cfRule>
  </conditionalFormatting>
  <conditionalFormatting sqref="AL5:AL19">
    <cfRule type="cellIs" dxfId="35" priority="56" stopIfTrue="1" operator="greaterThan">
      <formula>AM5</formula>
    </cfRule>
  </conditionalFormatting>
  <conditionalFormatting sqref="D19:U19 W19:Y19 AA19:AE19">
    <cfRule type="cellIs" dxfId="34" priority="54" stopIfTrue="1" operator="greaterThanOrEqual">
      <formula>540</formula>
    </cfRule>
    <cfRule type="cellIs" dxfId="33" priority="55" stopIfTrue="1" operator="greaterThanOrEqual">
      <formula>480</formula>
    </cfRule>
  </conditionalFormatting>
  <conditionalFormatting sqref="V19">
    <cfRule type="cellIs" dxfId="32" priority="52" stopIfTrue="1" operator="greaterThanOrEqual">
      <formula>540</formula>
    </cfRule>
    <cfRule type="cellIs" dxfId="31" priority="53" stopIfTrue="1" operator="greaterThan">
      <formula>480</formula>
    </cfRule>
  </conditionalFormatting>
  <conditionalFormatting sqref="Z19">
    <cfRule type="cellIs" dxfId="30" priority="50" stopIfTrue="1" operator="greaterThanOrEqual">
      <formula>540</formula>
    </cfRule>
    <cfRule type="cellIs" dxfId="29" priority="51" stopIfTrue="1" operator="greaterThan">
      <formula>480</formula>
    </cfRule>
  </conditionalFormatting>
  <conditionalFormatting sqref="U14">
    <cfRule type="cellIs" dxfId="28" priority="48" stopIfTrue="1" operator="greaterThanOrEqual">
      <formula>540</formula>
    </cfRule>
    <cfRule type="cellIs" dxfId="27" priority="49" stopIfTrue="1" operator="greaterThan">
      <formula>480</formula>
    </cfRule>
  </conditionalFormatting>
  <conditionalFormatting sqref="U16">
    <cfRule type="cellIs" dxfId="26" priority="40" stopIfTrue="1" operator="greaterThanOrEqual">
      <formula>540</formula>
    </cfRule>
    <cfRule type="cellIs" dxfId="25" priority="41" stopIfTrue="1" operator="greaterThanOrEqual">
      <formula>480</formula>
    </cfRule>
  </conditionalFormatting>
  <conditionalFormatting sqref="X17">
    <cfRule type="cellIs" dxfId="24" priority="38" stopIfTrue="1" operator="greaterThanOrEqual">
      <formula>540</formula>
    </cfRule>
    <cfRule type="cellIs" dxfId="23" priority="39" stopIfTrue="1" operator="greaterThan">
      <formula>480</formula>
    </cfRule>
  </conditionalFormatting>
  <conditionalFormatting sqref="AE20">
    <cfRule type="cellIs" dxfId="22" priority="36" stopIfTrue="1" operator="greaterThanOrEqual">
      <formula>540</formula>
    </cfRule>
    <cfRule type="cellIs" dxfId="21" priority="37" stopIfTrue="1" operator="greaterThanOrEqual">
      <formula>480</formula>
    </cfRule>
  </conditionalFormatting>
  <conditionalFormatting sqref="AL20">
    <cfRule type="cellIs" dxfId="20" priority="33" stopIfTrue="1" operator="greaterThan">
      <formula>AM20</formula>
    </cfRule>
  </conditionalFormatting>
  <conditionalFormatting sqref="D20:I20 K20:AD20">
    <cfRule type="cellIs" dxfId="19" priority="31" stopIfTrue="1" operator="greaterThanOrEqual">
      <formula>540</formula>
    </cfRule>
    <cfRule type="cellIs" dxfId="18" priority="32" stopIfTrue="1" operator="greaterThan">
      <formula>480</formula>
    </cfRule>
  </conditionalFormatting>
  <conditionalFormatting sqref="AE5">
    <cfRule type="cellIs" dxfId="17" priority="29" stopIfTrue="1" operator="greaterThanOrEqual">
      <formula>540</formula>
    </cfRule>
    <cfRule type="cellIs" dxfId="16" priority="30" stopIfTrue="1" operator="greaterThanOrEqual">
      <formula>480</formula>
    </cfRule>
  </conditionalFormatting>
  <conditionalFormatting sqref="AG5:AG21">
    <cfRule type="cellIs" dxfId="15" priority="27" stopIfTrue="1" operator="greaterThanOrEqual">
      <formula>450</formula>
    </cfRule>
    <cfRule type="cellIs" dxfId="14" priority="28" stopIfTrue="1" operator="greaterThanOrEqual">
      <formula>400</formula>
    </cfRule>
  </conditionalFormatting>
  <conditionalFormatting sqref="D5:AD5">
    <cfRule type="cellIs" dxfId="13" priority="24" stopIfTrue="1" operator="greaterThanOrEqual">
      <formula>540</formula>
    </cfRule>
    <cfRule type="cellIs" dxfId="12" priority="25" stopIfTrue="1" operator="greaterThan">
      <formula>480</formula>
    </cfRule>
  </conditionalFormatting>
  <conditionalFormatting sqref="J20 J11:J13 J15:J16">
    <cfRule type="cellIs" dxfId="11" priority="15" stopIfTrue="1" operator="greaterThanOrEqual">
      <formula>540</formula>
    </cfRule>
    <cfRule type="cellIs" dxfId="10" priority="16" stopIfTrue="1" operator="greaterThan">
      <formula>479</formula>
    </cfRule>
  </conditionalFormatting>
  <conditionalFormatting sqref="AL21">
    <cfRule type="cellIs" dxfId="9" priority="10" stopIfTrue="1" operator="greaterThan">
      <formula>AM21</formula>
    </cfRule>
  </conditionalFormatting>
  <conditionalFormatting sqref="O21:T21 W21:AE21">
    <cfRule type="cellIs" dxfId="8" priority="8" stopIfTrue="1" operator="greaterThanOrEqual">
      <formula>540</formula>
    </cfRule>
    <cfRule type="cellIs" dxfId="7" priority="9" stopIfTrue="1" operator="greaterThanOrEqual">
      <formula>480</formula>
    </cfRule>
  </conditionalFormatting>
  <conditionalFormatting sqref="V21">
    <cfRule type="cellIs" dxfId="6" priority="6" stopIfTrue="1" operator="greaterThanOrEqual">
      <formula>540</formula>
    </cfRule>
    <cfRule type="cellIs" dxfId="5" priority="7" stopIfTrue="1" operator="greaterThan">
      <formula>480</formula>
    </cfRule>
  </conditionalFormatting>
  <conditionalFormatting sqref="U21">
    <cfRule type="cellIs" dxfId="4" priority="4" stopIfTrue="1" operator="greaterThanOrEqual">
      <formula>540</formula>
    </cfRule>
    <cfRule type="cellIs" dxfId="3" priority="5" stopIfTrue="1" operator="greaterThan">
      <formula>480</formula>
    </cfRule>
  </conditionalFormatting>
  <conditionalFormatting sqref="AG21">
    <cfRule type="cellIs" dxfId="2" priority="2" stopIfTrue="1" operator="greaterThanOrEqual">
      <formula>450</formula>
    </cfRule>
    <cfRule type="cellIs" dxfId="1" priority="3" stopIfTrue="1" operator="greaterThanOrEqual">
      <formula>400</formula>
    </cfRule>
  </conditionalFormatting>
  <conditionalFormatting sqref="AN23">
    <cfRule type="cellIs" dxfId="0" priority="1" stopIfTrue="1" operator="greaterThan">
      <formula>AO23</formula>
    </cfRule>
  </conditionalFormatting>
  <pageMargins left="0.25" right="0" top="0.43" bottom="0.23622047244094491" header="0" footer="0"/>
  <pageSetup paperSize="9" scale="63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43"/>
  <sheetViews>
    <sheetView showOutlineSymbols="0" zoomScale="87" workbookViewId="0">
      <selection activeCell="H5" sqref="H5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5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20</v>
      </c>
      <c r="B1" s="36"/>
      <c r="C1" s="36"/>
      <c r="D1" s="36"/>
      <c r="E1" s="36"/>
      <c r="F1" s="36"/>
      <c r="G1" s="36"/>
      <c r="H1" s="37"/>
      <c r="I1" s="109"/>
      <c r="J1" s="112"/>
      <c r="K1" s="11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75</v>
      </c>
      <c r="B2" s="40"/>
      <c r="C2" s="40"/>
      <c r="E2" s="49"/>
      <c r="G2" s="104" t="s">
        <v>76</v>
      </c>
      <c r="H2" s="41"/>
      <c r="I2" s="110"/>
      <c r="J2" s="114"/>
      <c r="K2" s="113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21</v>
      </c>
      <c r="B3" s="34" t="s">
        <v>32</v>
      </c>
      <c r="C3" s="27" t="s">
        <v>22</v>
      </c>
      <c r="D3" s="30" t="s">
        <v>25</v>
      </c>
      <c r="E3" s="30" t="s">
        <v>29</v>
      </c>
      <c r="F3" s="30" t="s">
        <v>40</v>
      </c>
      <c r="G3" s="31" t="s">
        <v>24</v>
      </c>
      <c r="H3" s="31" t="s">
        <v>23</v>
      </c>
      <c r="J3" s="30"/>
      <c r="S3" s="28"/>
      <c r="T3" s="28"/>
      <c r="U3" s="28"/>
      <c r="V3" s="28"/>
    </row>
    <row r="4" spans="1:22" ht="15.75" x14ac:dyDescent="0.25">
      <c r="A4" s="27" t="s">
        <v>26</v>
      </c>
      <c r="B4" s="32" t="s">
        <v>27</v>
      </c>
      <c r="C4" s="27" t="s">
        <v>28</v>
      </c>
      <c r="D4" s="30" t="s">
        <v>33</v>
      </c>
      <c r="E4" s="30" t="s">
        <v>33</v>
      </c>
      <c r="F4" s="30" t="s">
        <v>39</v>
      </c>
      <c r="G4" s="31" t="s">
        <v>30</v>
      </c>
      <c r="H4" s="31" t="s">
        <v>31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Leichtl Helmut</v>
      </c>
      <c r="D5" s="42">
        <f>Schnittliste!AG5</f>
        <v>16</v>
      </c>
      <c r="E5" s="43">
        <f>Schnittliste!AF5</f>
        <v>8412</v>
      </c>
      <c r="F5" s="43">
        <f>Schnittliste!AJ5</f>
        <v>0</v>
      </c>
      <c r="G5" s="44">
        <f>Schnittliste!AE5</f>
        <v>525.75</v>
      </c>
      <c r="H5" s="45">
        <f>Schnittliste!AH5</f>
        <v>687</v>
      </c>
      <c r="I5" s="30" t="s">
        <v>58</v>
      </c>
      <c r="J5" s="30"/>
      <c r="L5" s="85"/>
      <c r="M5" s="85"/>
      <c r="N5" s="86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Schmalzl Hubert</v>
      </c>
      <c r="D6" s="42">
        <f>Schnittliste!AG6</f>
        <v>15</v>
      </c>
      <c r="E6" s="43">
        <f>Schnittliste!AF6</f>
        <v>7644</v>
      </c>
      <c r="F6" s="43">
        <f>Schnittliste!AJ6</f>
        <v>0</v>
      </c>
      <c r="G6" s="44">
        <f>Schnittliste!AE6</f>
        <v>509.6</v>
      </c>
      <c r="H6" s="132">
        <f>Schnittliste!AH6</f>
        <v>107</v>
      </c>
      <c r="I6" s="30">
        <v>1</v>
      </c>
      <c r="J6" s="30"/>
      <c r="L6" s="85"/>
      <c r="M6" s="85"/>
      <c r="N6" s="86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Streubel Helmut</v>
      </c>
      <c r="D7" s="42">
        <f>Schnittliste!AG7</f>
        <v>15</v>
      </c>
      <c r="E7" s="43">
        <f>Schnittliste!AF7</f>
        <v>7599</v>
      </c>
      <c r="F7" s="43">
        <f>Schnittliste!AJ7</f>
        <v>0</v>
      </c>
      <c r="G7" s="44">
        <f>Schnittliste!AE7</f>
        <v>506.6</v>
      </c>
      <c r="H7" s="45">
        <f>Schnittliste!AH7</f>
        <v>84</v>
      </c>
      <c r="I7" s="30">
        <v>1</v>
      </c>
      <c r="J7" s="30"/>
      <c r="L7" s="85"/>
      <c r="M7" s="85"/>
      <c r="N7" s="86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Taffner Christian</v>
      </c>
      <c r="D8" s="42">
        <f>Schnittliste!AG8</f>
        <v>16</v>
      </c>
      <c r="E8" s="43">
        <f>Schnittliste!AF8</f>
        <v>8040</v>
      </c>
      <c r="F8" s="43">
        <f>Schnittliste!AJ8</f>
        <v>0</v>
      </c>
      <c r="G8" s="44">
        <f>Schnittliste!AE8</f>
        <v>502.5</v>
      </c>
      <c r="H8" s="45">
        <f>Schnittliste!AH8</f>
        <v>127</v>
      </c>
      <c r="I8" s="30">
        <v>1</v>
      </c>
      <c r="J8" s="30"/>
      <c r="L8" s="85"/>
      <c r="M8" s="85"/>
      <c r="N8" s="86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3</v>
      </c>
      <c r="C9" s="35" t="str">
        <f>Schnittliste!C9</f>
        <v>Taffner Daniel</v>
      </c>
      <c r="D9" s="42">
        <f>Schnittliste!AG9</f>
        <v>15</v>
      </c>
      <c r="E9" s="43">
        <f>Schnittliste!AF9</f>
        <v>7464</v>
      </c>
      <c r="F9" s="43">
        <f>Schnittliste!AJ9</f>
        <v>475</v>
      </c>
      <c r="G9" s="44">
        <f>Schnittliste!AE9</f>
        <v>497.6</v>
      </c>
      <c r="H9" s="45">
        <f>Schnittliste!AH9</f>
        <v>17</v>
      </c>
      <c r="I9" s="30">
        <v>1</v>
      </c>
      <c r="J9" s="30"/>
      <c r="L9" s="85"/>
      <c r="M9" s="85"/>
      <c r="N9" s="87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Ponkratz Robert</v>
      </c>
      <c r="D10" s="42">
        <f>Schnittliste!AG10</f>
        <v>13</v>
      </c>
      <c r="E10" s="43">
        <f>Schnittliste!AF10</f>
        <v>6391</v>
      </c>
      <c r="F10" s="43">
        <f>Schnittliste!AJ10</f>
        <v>0</v>
      </c>
      <c r="G10" s="44">
        <f>Schnittliste!AE10</f>
        <v>491.62</v>
      </c>
      <c r="H10" s="45">
        <f>Schnittliste!AH10</f>
        <v>831</v>
      </c>
      <c r="J10" s="30"/>
      <c r="K10" s="30">
        <v>3</v>
      </c>
      <c r="L10" s="88"/>
      <c r="M10" s="88"/>
      <c r="N10" s="89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3</v>
      </c>
      <c r="C11" s="35" t="str">
        <f>Schnittliste!C11</f>
        <v>Schlehuber Franz</v>
      </c>
      <c r="D11" s="42">
        <f>Schnittliste!AG11</f>
        <v>19</v>
      </c>
      <c r="E11" s="43">
        <f>Schnittliste!AF11</f>
        <v>8690</v>
      </c>
      <c r="F11" s="43">
        <f>Schnittliste!AJ11</f>
        <v>444</v>
      </c>
      <c r="G11" s="44">
        <f>Schnittliste!AE11</f>
        <v>469.95</v>
      </c>
      <c r="H11" s="45">
        <f>Schnittliste!AH11</f>
        <v>174</v>
      </c>
      <c r="I11" s="90" t="s">
        <v>51</v>
      </c>
      <c r="J11" s="30"/>
      <c r="M11" s="90"/>
      <c r="N11" s="89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2</v>
      </c>
      <c r="C12" s="35" t="str">
        <f>Schnittliste!C12</f>
        <v>Kagerer Johann</v>
      </c>
      <c r="D12" s="42">
        <f>Schnittliste!AG12</f>
        <v>7</v>
      </c>
      <c r="E12" s="43">
        <f>Schnittliste!AF12</f>
        <v>3263</v>
      </c>
      <c r="F12" s="43">
        <f>Schnittliste!AJ12</f>
        <v>0</v>
      </c>
      <c r="G12" s="44">
        <f>Schnittliste!AE12</f>
        <v>466.14</v>
      </c>
      <c r="H12" s="45">
        <f>Schnittliste!AH12</f>
        <v>432</v>
      </c>
      <c r="J12" s="30">
        <v>2</v>
      </c>
      <c r="L12" s="88"/>
      <c r="M12" s="88"/>
      <c r="N12" s="116" t="s">
        <v>59</v>
      </c>
      <c r="O12" s="27" t="s">
        <v>60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2</v>
      </c>
      <c r="C13" s="35" t="str">
        <f>Schnittliste!C13</f>
        <v>Seiler Reinhard</v>
      </c>
      <c r="D13" s="42">
        <f>Schnittliste!AG13</f>
        <v>23</v>
      </c>
      <c r="E13" s="43">
        <f>Schnittliste!AF13</f>
        <v>10604</v>
      </c>
      <c r="F13" s="43">
        <f>Schnittliste!AJ13</f>
        <v>423</v>
      </c>
      <c r="G13" s="44">
        <f>Schnittliste!AE13</f>
        <v>461.04</v>
      </c>
      <c r="H13" s="132">
        <f>Schnittliste!AH13</f>
        <v>104</v>
      </c>
      <c r="J13" s="30"/>
      <c r="K13" s="30">
        <v>3</v>
      </c>
      <c r="L13" s="88"/>
      <c r="M13" s="88"/>
      <c r="N13" s="91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3</v>
      </c>
      <c r="C14" s="35" t="str">
        <f>Schnittliste!C14</f>
        <v>Zirngibl Helmut</v>
      </c>
      <c r="D14" s="42">
        <f>Schnittliste!AG14</f>
        <v>5</v>
      </c>
      <c r="E14" s="43">
        <f>Schnittliste!AF14</f>
        <v>2297</v>
      </c>
      <c r="F14" s="43">
        <f>Schnittliste!AJ14</f>
        <v>0</v>
      </c>
      <c r="G14" s="44">
        <f>Schnittliste!AE14</f>
        <v>459.4</v>
      </c>
      <c r="H14" s="45">
        <f>Schnittliste!AH14</f>
        <v>134</v>
      </c>
      <c r="J14" s="30">
        <v>2</v>
      </c>
      <c r="L14" s="88"/>
      <c r="M14" s="88"/>
      <c r="N14" s="91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2</v>
      </c>
      <c r="C15" s="35" t="str">
        <f>Schnittliste!C15</f>
        <v>Stenrüter Heinz</v>
      </c>
      <c r="D15" s="42">
        <f>Schnittliste!AG15</f>
        <v>4</v>
      </c>
      <c r="E15" s="43">
        <f>Schnittliste!AF15</f>
        <v>1619</v>
      </c>
      <c r="F15" s="43">
        <f>Schnittliste!AJ15</f>
        <v>0</v>
      </c>
      <c r="G15" s="44">
        <f>Schnittliste!AE15</f>
        <v>458.25</v>
      </c>
      <c r="H15" s="45">
        <f>Schnittliste!AH15</f>
        <v>198</v>
      </c>
      <c r="I15" s="88" t="s">
        <v>51</v>
      </c>
      <c r="J15" s="30"/>
      <c r="M15" s="88"/>
      <c r="N15" s="91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2</v>
      </c>
      <c r="C16" s="35" t="str">
        <f>Schnittliste!C16</f>
        <v>Link Karl-Heinz</v>
      </c>
      <c r="D16" s="42">
        <f>Schnittliste!AG16</f>
        <v>11</v>
      </c>
      <c r="E16" s="43">
        <f>Schnittliste!AF16</f>
        <v>4857</v>
      </c>
      <c r="F16" s="43">
        <f>Schnittliste!AJ16</f>
        <v>0</v>
      </c>
      <c r="G16" s="44">
        <f>Schnittliste!AE16</f>
        <v>457.55</v>
      </c>
      <c r="H16" s="45">
        <f>Schnittliste!AH16</f>
        <v>388</v>
      </c>
      <c r="J16" s="30"/>
      <c r="K16" s="30">
        <v>3</v>
      </c>
      <c r="L16" s="88"/>
      <c r="M16" s="88"/>
      <c r="N16" s="91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3</v>
      </c>
      <c r="C17" s="35" t="str">
        <f>Schnittliste!C17</f>
        <v>Fröhlich Josef</v>
      </c>
      <c r="D17" s="42">
        <f>Schnittliste!AG17</f>
        <v>14</v>
      </c>
      <c r="E17" s="43">
        <f>Schnittliste!AF17</f>
        <v>5932</v>
      </c>
      <c r="F17" s="43">
        <f>Schnittliste!AJ17</f>
        <v>439</v>
      </c>
      <c r="G17" s="44">
        <f>Schnittliste!AE17</f>
        <v>423.71</v>
      </c>
      <c r="H17" s="45">
        <f>Schnittliste!AH17</f>
        <v>87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4</v>
      </c>
      <c r="C18" s="35" t="str">
        <f>Schnittliste!C18</f>
        <v>Nerl Eduard</v>
      </c>
      <c r="D18" s="42">
        <f>Schnittliste!AG18</f>
        <v>0</v>
      </c>
      <c r="E18" s="43">
        <f>Schnittliste!AF18</f>
        <v>0</v>
      </c>
      <c r="F18" s="43">
        <f>Schnittliste!AJ18</f>
        <v>0</v>
      </c>
      <c r="G18" s="44">
        <f>Schnittliste!AE18</f>
        <v>0</v>
      </c>
      <c r="H18" s="45">
        <f>Schnittliste!AH18</f>
        <v>2</v>
      </c>
      <c r="J18" s="30">
        <v>2</v>
      </c>
      <c r="N18" s="44"/>
      <c r="O18" s="85"/>
      <c r="P18" s="85"/>
      <c r="S18" s="28"/>
      <c r="T18" s="28"/>
      <c r="U18" s="28"/>
      <c r="V18" s="28"/>
    </row>
    <row r="19" spans="1:22" ht="24.95" customHeight="1" x14ac:dyDescent="0.3">
      <c r="A19" s="30">
        <v>15</v>
      </c>
      <c r="B19" s="30">
        <f>Schnittliste!B19</f>
        <v>4</v>
      </c>
      <c r="C19" s="35" t="str">
        <f>Schnittliste!C19</f>
        <v>Stadler Wolfgang</v>
      </c>
      <c r="D19" s="42">
        <f>Schnittliste!AG19</f>
        <v>0</v>
      </c>
      <c r="E19" s="43">
        <f>Schnittliste!AF19</f>
        <v>0</v>
      </c>
      <c r="F19" s="43">
        <f>Schnittliste!AJ19</f>
        <v>0</v>
      </c>
      <c r="G19" s="44">
        <f>Schnittliste!AE19</f>
        <v>0</v>
      </c>
      <c r="H19" s="45">
        <f>Schnittliste!AH19</f>
        <v>343</v>
      </c>
      <c r="I19" s="27" t="s">
        <v>51</v>
      </c>
      <c r="J19" s="30"/>
      <c r="N19" s="44"/>
      <c r="S19" s="28"/>
      <c r="T19" s="28"/>
      <c r="U19" s="28"/>
      <c r="V19" s="28"/>
    </row>
    <row r="20" spans="1:22" ht="24.95" customHeight="1" x14ac:dyDescent="0.3">
      <c r="A20" s="30">
        <v>16</v>
      </c>
      <c r="B20" s="30">
        <f>Schnittliste!B20</f>
        <v>4</v>
      </c>
      <c r="C20" s="35" t="str">
        <f>Schnittliste!C20</f>
        <v>Taffner Gabriele</v>
      </c>
      <c r="D20" s="42">
        <f>Schnittliste!AG20</f>
        <v>0</v>
      </c>
      <c r="E20" s="43">
        <f>Schnittliste!AF20</f>
        <v>0</v>
      </c>
      <c r="F20" s="43">
        <f>Schnittliste!AJ20</f>
        <v>0</v>
      </c>
      <c r="G20" s="44">
        <f>Schnittliste!AE20</f>
        <v>0</v>
      </c>
      <c r="H20" s="45">
        <f>Schnittliste!AH20</f>
        <v>24</v>
      </c>
      <c r="J20" s="30"/>
      <c r="K20" s="30">
        <v>3</v>
      </c>
      <c r="N20" s="44"/>
      <c r="S20" s="28"/>
      <c r="T20" s="28"/>
      <c r="U20" s="28"/>
      <c r="V20" s="28"/>
    </row>
    <row r="21" spans="1:22" ht="24.95" customHeight="1" x14ac:dyDescent="0.3">
      <c r="A21" s="30">
        <v>17</v>
      </c>
      <c r="B21" s="30">
        <f>Schnittliste!B21</f>
        <v>3</v>
      </c>
      <c r="C21" s="35" t="str">
        <f>Schnittliste!C21</f>
        <v>Wagenfeld Monika</v>
      </c>
      <c r="D21" s="42">
        <f>Schnittliste!AG21</f>
        <v>0</v>
      </c>
      <c r="E21" s="43">
        <f>Schnittliste!AF21</f>
        <v>0</v>
      </c>
      <c r="F21" s="43">
        <f>Schnittliste!AJ21</f>
        <v>0</v>
      </c>
      <c r="G21" s="44">
        <f>Schnittliste!AE21</f>
        <v>0</v>
      </c>
      <c r="H21" s="45">
        <f>Schnittliste!AH21</f>
        <v>19</v>
      </c>
      <c r="J21" s="30"/>
      <c r="S21" s="28"/>
      <c r="T21" s="28"/>
      <c r="U21" s="28"/>
      <c r="V21" s="28"/>
    </row>
    <row r="22" spans="1:22" ht="24.95" customHeight="1" x14ac:dyDescent="0.3">
      <c r="A22" s="30"/>
      <c r="B22" s="30"/>
      <c r="C22" s="35"/>
      <c r="D22" s="42"/>
      <c r="E22" s="43"/>
      <c r="F22" s="43"/>
      <c r="G22" s="44"/>
      <c r="H22" s="45"/>
      <c r="J22" s="30"/>
      <c r="S22" s="28"/>
      <c r="T22" s="28"/>
      <c r="U22" s="28"/>
      <c r="V22" s="28"/>
    </row>
    <row r="23" spans="1:22" ht="24.95" customHeight="1" x14ac:dyDescent="0.3">
      <c r="A23" s="30"/>
      <c r="B23" s="29" t="s">
        <v>45</v>
      </c>
      <c r="D23" s="42">
        <f>SUM(D5:D22)</f>
        <v>173</v>
      </c>
      <c r="F23" s="47" t="s">
        <v>34</v>
      </c>
      <c r="G23" s="133">
        <v>44713</v>
      </c>
      <c r="H23" s="133"/>
      <c r="J23" s="30"/>
      <c r="L23" s="27">
        <v>4</v>
      </c>
      <c r="S23" s="28"/>
      <c r="T23" s="28"/>
      <c r="U23" s="28"/>
      <c r="V23" s="28"/>
    </row>
    <row r="24" spans="1:22" ht="24.95" customHeight="1" x14ac:dyDescent="0.2">
      <c r="A24" s="30"/>
      <c r="I24" s="27" t="s">
        <v>51</v>
      </c>
      <c r="J24" s="30"/>
      <c r="S24" s="28"/>
      <c r="T24" s="28"/>
      <c r="U24" s="28"/>
      <c r="V24" s="28"/>
    </row>
    <row r="25" spans="1:22" ht="24.95" customHeight="1" x14ac:dyDescent="0.2">
      <c r="A25" s="30"/>
      <c r="B25" s="113">
        <f>COUNTIF(B5:B20,1)</f>
        <v>4</v>
      </c>
      <c r="C25" s="38" t="s">
        <v>61</v>
      </c>
      <c r="D25" s="38"/>
      <c r="E25" s="38"/>
      <c r="F25" s="38"/>
      <c r="G25" s="38"/>
      <c r="H25" s="38"/>
      <c r="J25" s="30"/>
      <c r="L25" s="27">
        <v>4</v>
      </c>
      <c r="S25" s="28"/>
      <c r="T25" s="28"/>
      <c r="U25" s="28"/>
      <c r="V25" s="28"/>
    </row>
    <row r="26" spans="1:22" ht="24" customHeight="1" x14ac:dyDescent="0.3">
      <c r="A26" s="30"/>
      <c r="B26" s="113">
        <f>COUNTIF(B6:B20,2)</f>
        <v>5</v>
      </c>
      <c r="C26" s="38" t="s">
        <v>62</v>
      </c>
      <c r="D26" s="38"/>
      <c r="E26" s="38"/>
      <c r="F26" s="38"/>
      <c r="G26" s="38"/>
      <c r="H26" s="38"/>
      <c r="J26" s="30"/>
      <c r="P26" s="85"/>
      <c r="Q26" s="85"/>
      <c r="R26" s="44"/>
      <c r="S26" s="28"/>
      <c r="T26" s="28"/>
      <c r="U26" s="28"/>
      <c r="V26" s="28"/>
    </row>
    <row r="27" spans="1:22" ht="24" customHeight="1" x14ac:dyDescent="0.3">
      <c r="A27" s="30"/>
      <c r="B27" s="113">
        <f>COUNTIF(B5:B20,3)</f>
        <v>4</v>
      </c>
      <c r="C27" s="38" t="s">
        <v>63</v>
      </c>
      <c r="D27" s="38"/>
      <c r="E27" s="38"/>
      <c r="F27" s="38"/>
      <c r="G27" s="38"/>
      <c r="H27" s="38"/>
      <c r="J27" s="30"/>
      <c r="P27" s="85"/>
      <c r="Q27" s="85"/>
      <c r="R27" s="44"/>
      <c r="S27" s="28"/>
      <c r="T27" s="28"/>
      <c r="U27" s="28"/>
      <c r="V27" s="28"/>
    </row>
    <row r="28" spans="1:22" ht="24" customHeight="1" x14ac:dyDescent="0.2">
      <c r="A28" s="30"/>
      <c r="B28" s="113">
        <f>COUNTIF(B5:B21,4)</f>
        <v>3</v>
      </c>
      <c r="C28" s="38" t="s">
        <v>64</v>
      </c>
      <c r="D28" s="38"/>
      <c r="E28" s="38"/>
      <c r="F28" s="38"/>
      <c r="G28" s="38"/>
      <c r="H28" s="38"/>
      <c r="I28" s="30">
        <f>COUNTIF(I4:I25,"1")</f>
        <v>4</v>
      </c>
      <c r="J28" s="30">
        <f>COUNTIF(J5:J25,"2")</f>
        <v>4</v>
      </c>
      <c r="K28" s="30">
        <f>COUNTIF(K5:K25,"3")</f>
        <v>4</v>
      </c>
      <c r="L28" s="30">
        <f>COUNTIF(L5:L25,"4")</f>
        <v>2</v>
      </c>
      <c r="M28" s="30">
        <f>COUNTIF(M5:M25,"5")</f>
        <v>0</v>
      </c>
      <c r="R28" s="30"/>
      <c r="S28" s="28"/>
      <c r="T28" s="28"/>
      <c r="U28" s="28"/>
      <c r="V28" s="28"/>
    </row>
    <row r="29" spans="1:22" ht="24" customHeight="1" x14ac:dyDescent="0.3">
      <c r="B29" s="30">
        <f>SUM(B25:B28)</f>
        <v>16</v>
      </c>
      <c r="C29" s="27" t="s">
        <v>65</v>
      </c>
      <c r="I29" s="30">
        <f>COUNTIF(I5:I25,"F")</f>
        <v>4</v>
      </c>
      <c r="J29" s="30"/>
      <c r="R29" s="44"/>
      <c r="S29" s="28"/>
      <c r="T29" s="28"/>
      <c r="U29" s="28"/>
      <c r="V29" s="28"/>
    </row>
    <row r="30" spans="1:22" s="39" customFormat="1" ht="24" customHeight="1" x14ac:dyDescent="0.4">
      <c r="A30" s="38"/>
      <c r="B30" s="26"/>
      <c r="C30" s="33"/>
      <c r="D30" s="26"/>
      <c r="E30" s="27"/>
      <c r="F30" s="27"/>
      <c r="G30" s="27"/>
      <c r="H30" s="27"/>
      <c r="I30" s="113"/>
      <c r="J30" s="113"/>
      <c r="K30" s="113"/>
      <c r="L30" s="38"/>
      <c r="M30" s="38"/>
      <c r="N30" s="38"/>
      <c r="O30" s="113"/>
      <c r="P30" s="38"/>
      <c r="Q30" s="38"/>
      <c r="R30" s="38"/>
      <c r="S30" s="38"/>
      <c r="T30" s="38"/>
      <c r="U30" s="38"/>
      <c r="V30" s="113"/>
    </row>
    <row r="31" spans="1:22" s="39" customFormat="1" ht="19.899999999999999" customHeight="1" x14ac:dyDescent="0.4">
      <c r="A31" s="38"/>
      <c r="B31" s="26"/>
      <c r="C31" s="26"/>
      <c r="D31" s="26"/>
      <c r="E31" s="27"/>
      <c r="F31" s="27"/>
      <c r="G31" s="27"/>
      <c r="H31" s="27"/>
      <c r="I31" s="113"/>
      <c r="J31" s="113"/>
      <c r="K31" s="113"/>
      <c r="L31" s="38"/>
      <c r="M31" s="38"/>
      <c r="N31" s="38"/>
      <c r="O31" s="113"/>
      <c r="P31" s="38"/>
      <c r="Q31" s="38"/>
      <c r="R31" s="38"/>
      <c r="S31" s="38"/>
      <c r="T31" s="38"/>
      <c r="U31" s="38"/>
      <c r="V31" s="113"/>
    </row>
    <row r="32" spans="1:22" s="39" customFormat="1" ht="19.899999999999999" customHeight="1" x14ac:dyDescent="0.2">
      <c r="A32" s="38"/>
      <c r="B32" s="27"/>
      <c r="C32" s="27"/>
      <c r="D32" s="27"/>
      <c r="E32" s="27"/>
      <c r="F32" s="27"/>
      <c r="G32" s="27"/>
      <c r="H32" s="27"/>
      <c r="I32" s="113"/>
      <c r="J32" s="113"/>
      <c r="K32" s="113"/>
      <c r="L32" s="38"/>
      <c r="M32" s="38"/>
      <c r="N32" s="38"/>
      <c r="O32" s="113"/>
      <c r="P32" s="38"/>
      <c r="Q32" s="38"/>
      <c r="R32" s="38"/>
      <c r="S32" s="38"/>
      <c r="T32" s="38"/>
      <c r="U32" s="38"/>
      <c r="V32" s="113"/>
    </row>
    <row r="33" spans="1:22" s="39" customFormat="1" ht="19.899999999999999" customHeight="1" x14ac:dyDescent="0.2">
      <c r="A33" s="38"/>
      <c r="B33" s="27"/>
      <c r="C33" s="27"/>
      <c r="D33" s="27"/>
      <c r="E33" s="27"/>
      <c r="F33" s="27"/>
      <c r="G33" s="27"/>
      <c r="H33" s="27"/>
      <c r="I33" s="113"/>
      <c r="J33" s="113"/>
      <c r="K33" s="113"/>
      <c r="L33" s="38"/>
      <c r="M33" s="38"/>
      <c r="N33" s="38"/>
      <c r="O33" s="113"/>
      <c r="P33" s="38"/>
      <c r="Q33" s="38"/>
      <c r="R33" s="38"/>
      <c r="S33" s="38"/>
      <c r="T33" s="38"/>
      <c r="U33" s="38"/>
      <c r="V33" s="113"/>
    </row>
    <row r="34" spans="1:22" ht="19.899999999999999" customHeight="1" x14ac:dyDescent="0.2">
      <c r="J34" s="30"/>
      <c r="O34" s="30"/>
      <c r="V34" s="30"/>
    </row>
    <row r="35" spans="1:22" ht="30" customHeight="1" x14ac:dyDescent="0.5">
      <c r="A35" s="25"/>
      <c r="I35" s="111"/>
      <c r="O35" s="30"/>
      <c r="V35" s="30"/>
    </row>
    <row r="36" spans="1:22" ht="20.100000000000001" customHeight="1" x14ac:dyDescent="0.2">
      <c r="O36" s="30"/>
      <c r="P36" s="30"/>
      <c r="Q36" s="30"/>
      <c r="R36" s="30"/>
      <c r="S36" s="30"/>
      <c r="T36" s="30"/>
      <c r="U36" s="30"/>
      <c r="V36" s="30"/>
    </row>
    <row r="37" spans="1:22" ht="30" customHeight="1" x14ac:dyDescent="0.2"/>
    <row r="38" spans="1:22" ht="20.100000000000001" customHeight="1" x14ac:dyDescent="0.2"/>
    <row r="39" spans="1:22" ht="21.95" customHeight="1" x14ac:dyDescent="0.2"/>
    <row r="40" spans="1:22" ht="21.95" customHeight="1" x14ac:dyDescent="0.2"/>
    <row r="41" spans="1:22" ht="21.95" customHeight="1" x14ac:dyDescent="0.2"/>
    <row r="42" spans="1:22" ht="21.95" customHeight="1" x14ac:dyDescent="0.2"/>
    <row r="43" spans="1:22" ht="21.95" customHeight="1" x14ac:dyDescent="0.2"/>
  </sheetData>
  <mergeCells count="1">
    <mergeCell ref="G23:H23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2019-11-29T16:14:52Z</cp:lastPrinted>
  <dcterms:created xsi:type="dcterms:W3CDTF">2009-02-02T12:47:41Z</dcterms:created>
  <dcterms:modified xsi:type="dcterms:W3CDTF">2022-06-08T14:40:47Z</dcterms:modified>
</cp:coreProperties>
</file>