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1124" yWindow="-12" windowWidth="11040" windowHeight="5136"/>
  </bookViews>
  <sheets>
    <sheet name="Schnittliste" sheetId="1" r:id="rId1"/>
    <sheet name="Ausdruck" sheetId="2" r:id="rId2"/>
    <sheet name="Ummeldungen 2016" sheetId="3" r:id="rId3"/>
  </sheets>
  <definedNames>
    <definedName name="\M">Ausdruck!#REF!</definedName>
    <definedName name="_xlnm.Print_Area" localSheetId="1">Ausdruck!$A$1:$H$33</definedName>
    <definedName name="_xlnm.Print_Area" localSheetId="0">Schnittliste!$A$1:$AG$33</definedName>
  </definedNames>
  <calcPr calcId="145621" refMode="R1C1"/>
</workbook>
</file>

<file path=xl/calcChain.xml><?xml version="1.0" encoding="utf-8"?>
<calcChain xmlns="http://schemas.openxmlformats.org/spreadsheetml/2006/main">
  <c r="AI6" i="1" l="1"/>
  <c r="AI7" i="1"/>
  <c r="AI8" i="1"/>
  <c r="AI9" i="1"/>
  <c r="AI10" i="1"/>
  <c r="AI11" i="1"/>
  <c r="AI12" i="1"/>
  <c r="AI13" i="1"/>
  <c r="AI14" i="1"/>
  <c r="AI15" i="1"/>
  <c r="AI16" i="1"/>
  <c r="AI18" i="1"/>
  <c r="AI19" i="1"/>
  <c r="AI17" i="1"/>
  <c r="AI20" i="1"/>
  <c r="AI21" i="1"/>
  <c r="AI23" i="1"/>
  <c r="AI22" i="1"/>
  <c r="AI24" i="1"/>
  <c r="AI25" i="1"/>
  <c r="AI28" i="1"/>
  <c r="AI26" i="1"/>
  <c r="AI27" i="1"/>
  <c r="AI29" i="1"/>
  <c r="AI30" i="1"/>
  <c r="AI31" i="1"/>
  <c r="AI5" i="1"/>
  <c r="X37" i="1" l="1"/>
  <c r="X44" i="1"/>
  <c r="AI44" i="1" l="1"/>
  <c r="AI46" i="1" s="1"/>
  <c r="I34" i="2"/>
  <c r="M33" i="2"/>
  <c r="L33" i="2"/>
  <c r="K33" i="2"/>
  <c r="J33" i="2"/>
  <c r="I33" i="2"/>
  <c r="C31" i="2"/>
  <c r="B31" i="2"/>
  <c r="C30" i="2"/>
  <c r="B30" i="2"/>
  <c r="C29" i="2"/>
  <c r="C28" i="2"/>
  <c r="C27" i="2"/>
  <c r="B27" i="2"/>
  <c r="F26" i="2"/>
  <c r="C26" i="2"/>
  <c r="B26" i="2"/>
  <c r="C25" i="2"/>
  <c r="B25" i="2"/>
  <c r="C24" i="2"/>
  <c r="C23" i="2"/>
  <c r="B23" i="2"/>
  <c r="C22" i="2"/>
  <c r="B22" i="2"/>
  <c r="C21" i="2"/>
  <c r="F20" i="2"/>
  <c r="C20" i="2"/>
  <c r="B20" i="2"/>
  <c r="C19" i="2"/>
  <c r="B19" i="2"/>
  <c r="C18" i="2"/>
  <c r="B18" i="2"/>
  <c r="C17" i="2"/>
  <c r="C16" i="2"/>
  <c r="B16" i="2"/>
  <c r="C15" i="2"/>
  <c r="B15" i="2"/>
  <c r="F14" i="2"/>
  <c r="C14" i="2"/>
  <c r="B14" i="2"/>
  <c r="C13" i="2"/>
  <c r="B13" i="2"/>
  <c r="C12" i="2"/>
  <c r="B12" i="2"/>
  <c r="C11" i="2"/>
  <c r="B11" i="2"/>
  <c r="F10" i="2"/>
  <c r="C10" i="2"/>
  <c r="B10" i="2"/>
  <c r="C9" i="2"/>
  <c r="B9" i="2"/>
  <c r="C8" i="2"/>
  <c r="B8" i="2"/>
  <c r="C7" i="2"/>
  <c r="B7" i="2"/>
  <c r="F6" i="2"/>
  <c r="C6" i="2"/>
  <c r="B6" i="2"/>
  <c r="C5" i="2"/>
  <c r="B5" i="2"/>
  <c r="AC44" i="1"/>
  <c r="AB44" i="1"/>
  <c r="AA44" i="1"/>
  <c r="Z44" i="1"/>
  <c r="Y44" i="1"/>
  <c r="AE44" i="1" s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D43" i="1"/>
  <c r="AD42" i="1"/>
  <c r="AD41" i="1"/>
  <c r="AD40" i="1"/>
  <c r="AD39" i="1"/>
  <c r="AD38" i="1"/>
  <c r="AD37" i="1"/>
  <c r="AC37" i="1"/>
  <c r="AB37" i="1"/>
  <c r="AA37" i="1"/>
  <c r="Z37" i="1"/>
  <c r="Y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K32" i="1"/>
  <c r="AI32" i="1"/>
  <c r="AG32" i="1"/>
  <c r="AF32" i="1"/>
  <c r="AE32" i="1"/>
  <c r="AD32" i="1"/>
  <c r="AK31" i="1"/>
  <c r="F31" i="2"/>
  <c r="AG31" i="1"/>
  <c r="H31" i="2" s="1"/>
  <c r="AF31" i="1"/>
  <c r="D31" i="2" s="1"/>
  <c r="AE31" i="1"/>
  <c r="E31" i="2" s="1"/>
  <c r="AD31" i="1"/>
  <c r="G31" i="2" s="1"/>
  <c r="AK30" i="1"/>
  <c r="F30" i="2"/>
  <c r="AG30" i="1"/>
  <c r="H30" i="2" s="1"/>
  <c r="AF30" i="1"/>
  <c r="D30" i="2" s="1"/>
  <c r="AE30" i="1"/>
  <c r="E30" i="2" s="1"/>
  <c r="AD30" i="1"/>
  <c r="G30" i="2" s="1"/>
  <c r="AK29" i="1"/>
  <c r="F29" i="2"/>
  <c r="AG29" i="1"/>
  <c r="H29" i="2" s="1"/>
  <c r="AF29" i="1"/>
  <c r="D29" i="2" s="1"/>
  <c r="AE29" i="1"/>
  <c r="E29" i="2" s="1"/>
  <c r="AD29" i="1"/>
  <c r="G29" i="2" s="1"/>
  <c r="AK27" i="1"/>
  <c r="F28" i="2"/>
  <c r="AG27" i="1"/>
  <c r="AF27" i="1"/>
  <c r="AE27" i="1"/>
  <c r="AD27" i="1"/>
  <c r="G28" i="2" s="1"/>
  <c r="AK26" i="1"/>
  <c r="F27" i="2"/>
  <c r="AG26" i="1"/>
  <c r="H27" i="2" s="1"/>
  <c r="AF26" i="1"/>
  <c r="D27" i="2" s="1"/>
  <c r="AE26" i="1"/>
  <c r="E27" i="2" s="1"/>
  <c r="AD26" i="1"/>
  <c r="AK25" i="1"/>
  <c r="AG25" i="1"/>
  <c r="AF25" i="1"/>
  <c r="AE25" i="1"/>
  <c r="AD25" i="1"/>
  <c r="AK28" i="1"/>
  <c r="F25" i="2"/>
  <c r="AG28" i="1"/>
  <c r="AF28" i="1"/>
  <c r="AE28" i="1"/>
  <c r="AD28" i="1"/>
  <c r="G25" i="2" s="1"/>
  <c r="AK24" i="1"/>
  <c r="F24" i="2"/>
  <c r="AG24" i="1"/>
  <c r="H24" i="2" s="1"/>
  <c r="AF24" i="1"/>
  <c r="D24" i="2" s="1"/>
  <c r="AE24" i="1"/>
  <c r="E24" i="2" s="1"/>
  <c r="AD24" i="1"/>
  <c r="G24" i="2" s="1"/>
  <c r="AK23" i="1"/>
  <c r="F23" i="2"/>
  <c r="AG23" i="1"/>
  <c r="AF23" i="1"/>
  <c r="AE23" i="1"/>
  <c r="AD23" i="1"/>
  <c r="G23" i="2" s="1"/>
  <c r="AK22" i="1"/>
  <c r="F22" i="2"/>
  <c r="AG22" i="1"/>
  <c r="AF22" i="1"/>
  <c r="AE22" i="1"/>
  <c r="E22" i="2" s="1"/>
  <c r="AD22" i="1"/>
  <c r="AK21" i="1"/>
  <c r="F21" i="2"/>
  <c r="AG21" i="1"/>
  <c r="H21" i="2" s="1"/>
  <c r="AF21" i="1"/>
  <c r="D21" i="2" s="1"/>
  <c r="AE21" i="1"/>
  <c r="E21" i="2" s="1"/>
  <c r="AD21" i="1"/>
  <c r="G21" i="2" s="1"/>
  <c r="AK20" i="1"/>
  <c r="AG20" i="1"/>
  <c r="H20" i="2" s="1"/>
  <c r="AF20" i="1"/>
  <c r="D20" i="2" s="1"/>
  <c r="AE20" i="1"/>
  <c r="E20" i="2" s="1"/>
  <c r="AD20" i="1"/>
  <c r="G20" i="2" s="1"/>
  <c r="AK17" i="1"/>
  <c r="F19" i="2"/>
  <c r="AG17" i="1"/>
  <c r="AF17" i="1"/>
  <c r="AE17" i="1"/>
  <c r="AD17" i="1"/>
  <c r="AK18" i="1"/>
  <c r="F18" i="2"/>
  <c r="AG18" i="1"/>
  <c r="AF18" i="1"/>
  <c r="AE18" i="1"/>
  <c r="AD18" i="1"/>
  <c r="AK19" i="1"/>
  <c r="F17" i="2"/>
  <c r="AG19" i="1"/>
  <c r="H17" i="2" s="1"/>
  <c r="AF19" i="1"/>
  <c r="D17" i="2" s="1"/>
  <c r="AE19" i="1"/>
  <c r="AD19" i="1"/>
  <c r="G18" i="2" s="1"/>
  <c r="AK16" i="1"/>
  <c r="F16" i="2"/>
  <c r="AG16" i="1"/>
  <c r="H16" i="2" s="1"/>
  <c r="AF16" i="1"/>
  <c r="D16" i="2" s="1"/>
  <c r="AE16" i="1"/>
  <c r="E16" i="2" s="1"/>
  <c r="AD16" i="1"/>
  <c r="G16" i="2" s="1"/>
  <c r="AK14" i="1"/>
  <c r="F15" i="2"/>
  <c r="AG14" i="1"/>
  <c r="AF14" i="1"/>
  <c r="AE14" i="1"/>
  <c r="AD14" i="1"/>
  <c r="G14" i="2" s="1"/>
  <c r="AK13" i="1"/>
  <c r="AG13" i="1"/>
  <c r="H14" i="2" s="1"/>
  <c r="AF13" i="1"/>
  <c r="AE13" i="1"/>
  <c r="E14" i="2" s="1"/>
  <c r="AD13" i="1"/>
  <c r="AK12" i="1"/>
  <c r="F13" i="2"/>
  <c r="AG12" i="1"/>
  <c r="AF12" i="1"/>
  <c r="AE12" i="1"/>
  <c r="AD12" i="1"/>
  <c r="AK15" i="1"/>
  <c r="F12" i="2"/>
  <c r="AG15" i="1"/>
  <c r="AF15" i="1"/>
  <c r="D15" i="2" s="1"/>
  <c r="AE15" i="1"/>
  <c r="AD15" i="1"/>
  <c r="AK11" i="1"/>
  <c r="F11" i="2"/>
  <c r="AG11" i="1"/>
  <c r="H11" i="2" s="1"/>
  <c r="AF11" i="1"/>
  <c r="D11" i="2" s="1"/>
  <c r="AE11" i="1"/>
  <c r="E11" i="2" s="1"/>
  <c r="AD11" i="1"/>
  <c r="G11" i="2" s="1"/>
  <c r="AK10" i="1"/>
  <c r="AG10" i="1"/>
  <c r="H10" i="2" s="1"/>
  <c r="AF10" i="1"/>
  <c r="D10" i="2" s="1"/>
  <c r="AE10" i="1"/>
  <c r="E10" i="2" s="1"/>
  <c r="AD10" i="1"/>
  <c r="G10" i="2" s="1"/>
  <c r="AK9" i="1"/>
  <c r="F9" i="2"/>
  <c r="AG9" i="1"/>
  <c r="H9" i="2" s="1"/>
  <c r="AF9" i="1"/>
  <c r="D9" i="2" s="1"/>
  <c r="AE9" i="1"/>
  <c r="E9" i="2" s="1"/>
  <c r="AD9" i="1"/>
  <c r="G9" i="2" s="1"/>
  <c r="AK8" i="1"/>
  <c r="F8" i="2"/>
  <c r="AG8" i="1"/>
  <c r="H8" i="2" s="1"/>
  <c r="AF8" i="1"/>
  <c r="D8" i="2" s="1"/>
  <c r="AE8" i="1"/>
  <c r="E8" i="2" s="1"/>
  <c r="AD8" i="1"/>
  <c r="G8" i="2" s="1"/>
  <c r="AK7" i="1"/>
  <c r="F7" i="2"/>
  <c r="AG7" i="1"/>
  <c r="H7" i="2" s="1"/>
  <c r="AF7" i="1"/>
  <c r="D7" i="2" s="1"/>
  <c r="AE7" i="1"/>
  <c r="E7" i="2" s="1"/>
  <c r="AD7" i="1"/>
  <c r="G7" i="2" s="1"/>
  <c r="AK6" i="1"/>
  <c r="AG6" i="1"/>
  <c r="H6" i="2" s="1"/>
  <c r="AF6" i="1"/>
  <c r="D6" i="2" s="1"/>
  <c r="AE6" i="1"/>
  <c r="E6" i="2" s="1"/>
  <c r="AD6" i="1"/>
  <c r="G6" i="2" s="1"/>
  <c r="AK5" i="1"/>
  <c r="AG5" i="1"/>
  <c r="H5" i="2" s="1"/>
  <c r="AF5" i="1"/>
  <c r="D5" i="2" s="1"/>
  <c r="AE5" i="1"/>
  <c r="E5" i="2" s="1"/>
  <c r="AD5" i="1"/>
  <c r="G5" i="2" s="1"/>
  <c r="G19" i="2" l="1"/>
  <c r="D13" i="2"/>
  <c r="H19" i="2"/>
  <c r="D26" i="2"/>
  <c r="H28" i="2"/>
  <c r="E19" i="2"/>
  <c r="E28" i="2"/>
  <c r="H12" i="2"/>
  <c r="D19" i="2"/>
  <c r="H25" i="2"/>
  <c r="G27" i="2"/>
  <c r="D28" i="2"/>
  <c r="E26" i="2"/>
  <c r="H23" i="2"/>
  <c r="D22" i="2"/>
  <c r="H22" i="2"/>
  <c r="E23" i="2"/>
  <c r="E25" i="2"/>
  <c r="H26" i="2"/>
  <c r="D12" i="2"/>
  <c r="E17" i="2"/>
  <c r="H18" i="2"/>
  <c r="G22" i="2"/>
  <c r="D23" i="2"/>
  <c r="D25" i="2"/>
  <c r="G26" i="2"/>
  <c r="G13" i="2"/>
  <c r="G12" i="2"/>
  <c r="AE37" i="1"/>
  <c r="D14" i="2"/>
  <c r="E15" i="2"/>
  <c r="E18" i="2"/>
  <c r="E13" i="2"/>
  <c r="H15" i="2"/>
  <c r="E12" i="2"/>
  <c r="H13" i="2"/>
  <c r="G15" i="2"/>
  <c r="G17" i="2"/>
  <c r="D18" i="2"/>
  <c r="AD44" i="1"/>
  <c r="AD46" i="1" s="1"/>
  <c r="F5" i="2"/>
</calcChain>
</file>

<file path=xl/sharedStrings.xml><?xml version="1.0" encoding="utf-8"?>
<sst xmlns="http://schemas.openxmlformats.org/spreadsheetml/2006/main" count="164" uniqueCount="92">
  <si>
    <t>Kulzinger Gerhard</t>
  </si>
  <si>
    <t>Zavaschi Sorin</t>
  </si>
  <si>
    <t>Kagerer Johann</t>
  </si>
  <si>
    <t>Stadler Wolfgang</t>
  </si>
  <si>
    <t>Schnittliste</t>
  </si>
  <si>
    <t>Heidrich Georg</t>
  </si>
  <si>
    <t>Leichtl Helmut</t>
  </si>
  <si>
    <t>Ponkratz Robert</t>
  </si>
  <si>
    <t>Leichtl Rita</t>
  </si>
  <si>
    <t>Eichenseher Theo</t>
  </si>
  <si>
    <t>A1</t>
  </si>
  <si>
    <t>A2</t>
  </si>
  <si>
    <t>A4</t>
  </si>
  <si>
    <t>A3</t>
  </si>
  <si>
    <t>Platz</t>
  </si>
  <si>
    <t>M</t>
  </si>
  <si>
    <t>Gesamt-
kämpfe</t>
  </si>
  <si>
    <t>Gesamt-
Holz</t>
  </si>
  <si>
    <t>Anzahl 
Kämpfe</t>
  </si>
  <si>
    <t>Kämpfe 
Vorjahre</t>
  </si>
  <si>
    <t xml:space="preserve">Schnitt
</t>
  </si>
  <si>
    <t>Sport-Kegel-Klub Walhalla Donaustauf e.V.</t>
  </si>
  <si>
    <t xml:space="preserve">Ergebnisse aus dem Zeitraum </t>
  </si>
  <si>
    <t>Rückrunde</t>
  </si>
  <si>
    <t>Vorrunde</t>
  </si>
  <si>
    <t>Sportkegelklub Walhalla Donaustauf e.V.</t>
  </si>
  <si>
    <t>Platz-</t>
  </si>
  <si>
    <t xml:space="preserve">           Name</t>
  </si>
  <si>
    <t>Gesamt-</t>
  </si>
  <si>
    <t>Durch-</t>
  </si>
  <si>
    <t>Kämpfe</t>
  </si>
  <si>
    <t xml:space="preserve">  Nr.</t>
  </si>
  <si>
    <t>schaft</t>
  </si>
  <si>
    <t xml:space="preserve"> </t>
  </si>
  <si>
    <t>Holzzahl</t>
  </si>
  <si>
    <t>schnitt</t>
  </si>
  <si>
    <t>kämpfe</t>
  </si>
  <si>
    <t>Mann-</t>
  </si>
  <si>
    <t>Saison</t>
  </si>
  <si>
    <t>Donaustauf ,</t>
  </si>
  <si>
    <t>Zavaschi Cristina</t>
  </si>
  <si>
    <t>Spieler</t>
  </si>
  <si>
    <t>Aushelfer</t>
  </si>
  <si>
    <t>Link Karl-Heinz</t>
  </si>
  <si>
    <t>Stenrüter Heinz</t>
  </si>
  <si>
    <t>Brosch Annerose</t>
  </si>
  <si>
    <t>Spieltag</t>
  </si>
  <si>
    <t>letzter</t>
  </si>
  <si>
    <t>die Ergebnisse des letzten, aktuellen Spieltages sind in der Spalte "letzter Spieltag"</t>
  </si>
  <si>
    <t>die Ergebnisse des letzten Spieltages in der Spalte "letzter Spieltag"</t>
  </si>
  <si>
    <t xml:space="preserve"> und in der Vor- oder Rückrunde oder Aushelfer einzutragen.</t>
  </si>
  <si>
    <t>nach dem Eintragen von neuen Ergebnissen,</t>
  </si>
  <si>
    <t>und dann nach Schnitt absteigend sortieren.</t>
  </si>
  <si>
    <t>Herren 1</t>
  </si>
  <si>
    <t>Herren 2</t>
  </si>
  <si>
    <t>Herren 3</t>
  </si>
  <si>
    <t>Querprüfung</t>
  </si>
  <si>
    <t>Differenz</t>
  </si>
  <si>
    <t>sind vor dem Eintrag neuer Ergebnisse zu löschen</t>
  </si>
  <si>
    <t>Saison Best</t>
  </si>
  <si>
    <t>Märkl Max</t>
  </si>
  <si>
    <t>Sommerer Tanja</t>
  </si>
  <si>
    <t>Schlehuber Franz</t>
  </si>
  <si>
    <t>Frauen</t>
  </si>
  <si>
    <t>Der Sportwart</t>
  </si>
  <si>
    <t>* ab Rückrunde 2. Mannschaft</t>
  </si>
  <si>
    <t>Tagessumme</t>
  </si>
  <si>
    <t>Hintermeier Thomas</t>
  </si>
  <si>
    <t>Kraus Robert</t>
  </si>
  <si>
    <t>Taffner Christian</t>
  </si>
  <si>
    <t>Herren 4</t>
  </si>
  <si>
    <t>120 W.</t>
  </si>
  <si>
    <t>100 W.</t>
  </si>
  <si>
    <t>Zirngibl Helmut</t>
  </si>
  <si>
    <t>Ergenisse in rot gehen zu 50 % in die Schnittberechnung ein, weil 2 x 30 Schub vollendet waren</t>
  </si>
  <si>
    <t>F</t>
  </si>
  <si>
    <t>Schmalzl Hubert</t>
  </si>
  <si>
    <t>letzter 
Spieltag</t>
  </si>
  <si>
    <t>Saison 2016/2017</t>
  </si>
  <si>
    <t>Streubel Helmut</t>
  </si>
  <si>
    <t>Witt Michael</t>
  </si>
  <si>
    <t>Fröhlich Josef</t>
  </si>
  <si>
    <t>Seiler Reinhard</t>
  </si>
  <si>
    <t>Zavaschi Gerlinde</t>
  </si>
  <si>
    <t>Witt Romelia</t>
  </si>
  <si>
    <t>Wagenfeld Monika</t>
  </si>
  <si>
    <t>Herren 5</t>
  </si>
  <si>
    <t>Ergebnisse aus der Saison 2016/2017</t>
  </si>
  <si>
    <t>-</t>
  </si>
  <si>
    <t>01.04. - 30.06.2017</t>
  </si>
  <si>
    <t>ev. Wechsel</t>
  </si>
  <si>
    <t>22. Woche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</si>
</sst>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]#,##0.00_);[Red]\([$€]#,##0.00\)"/>
    <numFmt numFmtId="165" formatCode="dd/mm/yy;@"/>
  </numFmts>
  <fonts count="39" x14ac:knownFonts="1">
    <font>
      <sz val="10"/>
      <name val="MS Sans Serif"/>
    </font>
    <font>
      <sz val="11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9"/>
      <name val="Arial Narrow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sz val="20"/>
      <name val="Arial Narrow"/>
      <family val="2"/>
    </font>
    <font>
      <sz val="16"/>
      <color indexed="10"/>
      <name val="Arial Narrow"/>
      <family val="2"/>
    </font>
    <font>
      <b/>
      <sz val="30"/>
      <name val="Arial Narrow"/>
      <family val="2"/>
    </font>
    <font>
      <sz val="12"/>
      <name val="Arial"/>
      <family val="2"/>
    </font>
    <font>
      <b/>
      <u/>
      <sz val="28"/>
      <name val="Arial"/>
      <family val="2"/>
    </font>
    <font>
      <u/>
      <sz val="24"/>
      <name val="Arial"/>
      <family val="2"/>
    </font>
    <font>
      <sz val="24"/>
      <color indexed="12"/>
      <name val="Arial"/>
      <family val="2"/>
    </font>
    <font>
      <sz val="12"/>
      <color indexed="12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b/>
      <sz val="12"/>
      <name val="Arial"/>
      <family val="2"/>
    </font>
    <font>
      <b/>
      <u/>
      <sz val="24"/>
      <name val="Arial"/>
      <family val="2"/>
    </font>
    <font>
      <b/>
      <sz val="12"/>
      <name val="Arial"/>
      <family val="2"/>
    </font>
    <font>
      <b/>
      <sz val="20"/>
      <color indexed="12"/>
      <name val="Arial Narrow"/>
      <family val="2"/>
    </font>
    <font>
      <sz val="16"/>
      <color indexed="12"/>
      <name val="Arial Narrow"/>
      <family val="2"/>
    </font>
    <font>
      <sz val="14"/>
      <name val="Arial Narrow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rgb="FFFF0000"/>
      <name val="Arial Narrow"/>
      <family val="2"/>
    </font>
    <font>
      <b/>
      <sz val="16"/>
      <color rgb="FFFF0000"/>
      <name val="Arial Narrow"/>
      <family val="2"/>
    </font>
    <font>
      <sz val="12"/>
      <color rgb="FFFF0000"/>
      <name val="Arial"/>
      <family val="2"/>
    </font>
    <font>
      <b/>
      <sz val="17"/>
      <color rgb="FFFF0000"/>
      <name val="Arial"/>
      <family val="2"/>
    </font>
    <font>
      <b/>
      <sz val="17"/>
      <color theme="3" tint="0.39997558519241921"/>
      <name val="Arial"/>
      <family val="2"/>
    </font>
    <font>
      <b/>
      <sz val="12"/>
      <color rgb="FF00B0F0"/>
      <name val="Arial Narrow"/>
      <family val="2"/>
    </font>
    <font>
      <sz val="9"/>
      <color rgb="FFFF0000"/>
      <name val="Arial Narrow"/>
      <family val="2"/>
    </font>
    <font>
      <sz val="14"/>
      <name val="Arial"/>
      <family val="2"/>
    </font>
    <font>
      <sz val="11"/>
      <color theme="3" tint="0.39997558519241921"/>
      <name val="Arial"/>
      <family val="2"/>
    </font>
    <font>
      <sz val="11"/>
      <name val="Arial Narrow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FEA8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3" fillId="0" borderId="0"/>
    <xf numFmtId="0" fontId="1" fillId="0" borderId="0"/>
  </cellStyleXfs>
  <cellXfs count="133">
    <xf numFmtId="0" fontId="0" fillId="0" borderId="0" xfId="0"/>
    <xf numFmtId="0" fontId="6" fillId="0" borderId="0" xfId="3" applyFont="1"/>
    <xf numFmtId="0" fontId="6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5" fillId="0" borderId="0" xfId="0" applyFont="1" applyBorder="1" applyAlignment="1">
      <alignment horizontal="center"/>
    </xf>
    <xf numFmtId="2" fontId="6" fillId="0" borderId="0" xfId="3" applyNumberFormat="1" applyFont="1"/>
    <xf numFmtId="0" fontId="7" fillId="0" borderId="0" xfId="0" applyFont="1" applyBorder="1" applyAlignment="1">
      <alignment horizontal="left"/>
    </xf>
    <xf numFmtId="0" fontId="10" fillId="0" borderId="0" xfId="3" applyFont="1"/>
    <xf numFmtId="165" fontId="10" fillId="0" borderId="0" xfId="3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7" fillId="0" borderId="0" xfId="3" applyFont="1"/>
    <xf numFmtId="0" fontId="7" fillId="0" borderId="1" xfId="3" applyFont="1" applyBorder="1"/>
    <xf numFmtId="0" fontId="7" fillId="0" borderId="2" xfId="3" applyFont="1" applyBorder="1"/>
    <xf numFmtId="0" fontId="7" fillId="0" borderId="3" xfId="3" applyFont="1" applyBorder="1"/>
    <xf numFmtId="0" fontId="9" fillId="0" borderId="4" xfId="0" applyFont="1" applyBorder="1" applyAlignment="1">
      <alignment horizontal="center"/>
    </xf>
    <xf numFmtId="2" fontId="7" fillId="0" borderId="5" xfId="3" applyNumberFormat="1" applyFont="1" applyBorder="1"/>
    <xf numFmtId="2" fontId="9" fillId="0" borderId="6" xfId="3" applyNumberFormat="1" applyFont="1" applyBorder="1" applyAlignment="1">
      <alignment horizontal="center" wrapText="1"/>
    </xf>
    <xf numFmtId="2" fontId="9" fillId="0" borderId="4" xfId="3" applyNumberFormat="1" applyFont="1" applyBorder="1" applyAlignment="1">
      <alignment horizontal="left" wrapText="1"/>
    </xf>
    <xf numFmtId="2" fontId="9" fillId="0" borderId="7" xfId="3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3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7" fillId="0" borderId="2" xfId="3" applyFont="1" applyFill="1" applyBorder="1"/>
    <xf numFmtId="0" fontId="7" fillId="0" borderId="2" xfId="3" applyFont="1" applyFill="1" applyBorder="1" applyAlignment="1">
      <alignment horizontal="center"/>
    </xf>
    <xf numFmtId="0" fontId="7" fillId="0" borderId="3" xfId="3" applyFont="1" applyFill="1" applyBorder="1"/>
    <xf numFmtId="0" fontId="14" fillId="0" borderId="0" xfId="2" applyFont="1" applyAlignment="1"/>
    <xf numFmtId="0" fontId="15" fillId="0" borderId="0" xfId="2" applyFont="1" applyAlignment="1"/>
    <xf numFmtId="0" fontId="13" fillId="0" borderId="0" xfId="2" applyFont="1" applyAlignment="1"/>
    <xf numFmtId="0" fontId="13" fillId="0" borderId="0" xfId="2" applyAlignment="1"/>
    <xf numFmtId="0" fontId="18" fillId="0" borderId="0" xfId="2" applyFont="1" applyAlignment="1"/>
    <xf numFmtId="0" fontId="13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13" fillId="0" borderId="0" xfId="2" applyFont="1" applyAlignment="1">
      <alignment horizontal="right"/>
    </xf>
    <xf numFmtId="0" fontId="21" fillId="0" borderId="0" xfId="2" applyFont="1" applyAlignment="1"/>
    <xf numFmtId="0" fontId="13" fillId="0" borderId="0" xfId="2" applyFont="1" applyAlignment="1">
      <alignment horizontal="left"/>
    </xf>
    <xf numFmtId="0" fontId="22" fillId="0" borderId="0" xfId="2" applyFont="1" applyAlignment="1">
      <alignment horizontal="left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Alignment="1">
      <alignment vertical="center"/>
    </xf>
    <xf numFmtId="0" fontId="18" fillId="0" borderId="0" xfId="2" applyFont="1" applyAlignment="1">
      <alignment vertical="center"/>
    </xf>
    <xf numFmtId="14" fontId="19" fillId="0" borderId="0" xfId="2" quotePrefix="1" applyNumberFormat="1" applyFont="1" applyAlignment="1">
      <alignment vertical="center"/>
    </xf>
    <xf numFmtId="1" fontId="13" fillId="0" borderId="0" xfId="2" applyNumberFormat="1" applyFont="1" applyAlignment="1">
      <alignment horizontal="center"/>
    </xf>
    <xf numFmtId="3" fontId="13" fillId="0" borderId="0" xfId="2" applyNumberFormat="1" applyFont="1" applyAlignment="1">
      <alignment horizontal="center"/>
    </xf>
    <xf numFmtId="2" fontId="19" fillId="0" borderId="0" xfId="2" applyNumberFormat="1" applyFont="1" applyAlignment="1">
      <alignment horizontal="center"/>
    </xf>
    <xf numFmtId="3" fontId="20" fillId="0" borderId="0" xfId="2" applyNumberFormat="1" applyFont="1" applyAlignment="1">
      <alignment horizont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right"/>
    </xf>
    <xf numFmtId="0" fontId="7" fillId="0" borderId="5" xfId="3" applyFont="1" applyBorder="1"/>
    <xf numFmtId="14" fontId="19" fillId="0" borderId="0" xfId="2" quotePrefix="1" applyNumberFormat="1" applyFont="1" applyAlignment="1">
      <alignment horizontal="right" vertical="center"/>
    </xf>
    <xf numFmtId="0" fontId="23" fillId="0" borderId="0" xfId="3" applyFont="1"/>
    <xf numFmtId="0" fontId="8" fillId="0" borderId="8" xfId="0" applyFont="1" applyBorder="1" applyAlignment="1">
      <alignment horizontal="center"/>
    </xf>
    <xf numFmtId="0" fontId="7" fillId="0" borderId="9" xfId="3" applyFont="1" applyFill="1" applyBorder="1"/>
    <xf numFmtId="0" fontId="11" fillId="0" borderId="0" xfId="3" applyFont="1"/>
    <xf numFmtId="0" fontId="24" fillId="0" borderId="1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 vertical="center"/>
    </xf>
    <xf numFmtId="0" fontId="6" fillId="0" borderId="0" xfId="3" applyFont="1" applyBorder="1"/>
    <xf numFmtId="0" fontId="7" fillId="0" borderId="2" xfId="3" applyFont="1" applyBorder="1" applyAlignment="1">
      <alignment horizontal="center"/>
    </xf>
    <xf numFmtId="2" fontId="9" fillId="0" borderId="0" xfId="3" applyNumberFormat="1" applyFont="1" applyBorder="1" applyAlignment="1">
      <alignment horizontal="center" wrapText="1"/>
    </xf>
    <xf numFmtId="0" fontId="8" fillId="0" borderId="8" xfId="0" applyFont="1" applyFill="1" applyBorder="1" applyAlignment="1">
      <alignment horizontal="center"/>
    </xf>
    <xf numFmtId="0" fontId="9" fillId="0" borderId="8" xfId="3" applyFont="1" applyFill="1" applyBorder="1" applyAlignment="1">
      <alignment horizontal="left"/>
    </xf>
    <xf numFmtId="3" fontId="9" fillId="0" borderId="8" xfId="0" applyNumberFormat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right" vertical="center"/>
    </xf>
    <xf numFmtId="3" fontId="9" fillId="0" borderId="8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left"/>
    </xf>
    <xf numFmtId="2" fontId="9" fillId="2" borderId="6" xfId="3" applyNumberFormat="1" applyFont="1" applyFill="1" applyBorder="1" applyAlignment="1">
      <alignment horizontal="center" wrapText="1"/>
    </xf>
    <xf numFmtId="1" fontId="9" fillId="2" borderId="8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left" vertical="center"/>
    </xf>
    <xf numFmtId="0" fontId="28" fillId="0" borderId="0" xfId="3" applyFont="1"/>
    <xf numFmtId="2" fontId="25" fillId="0" borderId="6" xfId="3" applyNumberFormat="1" applyFont="1" applyBorder="1" applyAlignment="1">
      <alignment wrapText="1"/>
    </xf>
    <xf numFmtId="0" fontId="29" fillId="0" borderId="0" xfId="3" applyFont="1"/>
    <xf numFmtId="0" fontId="8" fillId="3" borderId="0" xfId="3" applyFont="1" applyFill="1" applyAlignment="1">
      <alignment horizontal="left"/>
    </xf>
    <xf numFmtId="1" fontId="4" fillId="3" borderId="0" xfId="3" applyNumberFormat="1" applyFont="1" applyFill="1"/>
    <xf numFmtId="3" fontId="9" fillId="3" borderId="8" xfId="0" applyNumberFormat="1" applyFont="1" applyFill="1" applyBorder="1" applyAlignment="1">
      <alignment horizontal="center" vertical="center"/>
    </xf>
    <xf numFmtId="0" fontId="9" fillId="3" borderId="0" xfId="3" applyFont="1" applyFill="1"/>
    <xf numFmtId="0" fontId="4" fillId="3" borderId="0" xfId="3" applyFont="1" applyFill="1"/>
    <xf numFmtId="0" fontId="6" fillId="3" borderId="0" xfId="3" applyFont="1" applyFill="1" applyAlignment="1">
      <alignment horizontal="center"/>
    </xf>
    <xf numFmtId="0" fontId="4" fillId="3" borderId="0" xfId="3" applyFont="1" applyFill="1" applyAlignment="1">
      <alignment horizontal="left"/>
    </xf>
    <xf numFmtId="0" fontId="9" fillId="0" borderId="0" xfId="3" applyFont="1" applyAlignment="1">
      <alignment horizontal="center"/>
    </xf>
    <xf numFmtId="1" fontId="26" fillId="0" borderId="0" xfId="3" applyNumberFormat="1" applyFont="1" applyAlignment="1">
      <alignment horizontal="center"/>
    </xf>
    <xf numFmtId="0" fontId="26" fillId="0" borderId="0" xfId="3" applyFont="1" applyAlignment="1">
      <alignment wrapText="1"/>
    </xf>
    <xf numFmtId="165" fontId="10" fillId="0" borderId="11" xfId="3" applyNumberFormat="1" applyFont="1" applyBorder="1" applyAlignment="1"/>
    <xf numFmtId="0" fontId="26" fillId="0" borderId="0" xfId="3" applyFont="1" applyAlignment="1">
      <alignment horizontal="center"/>
    </xf>
    <xf numFmtId="0" fontId="27" fillId="0" borderId="0" xfId="3" applyFont="1" applyAlignment="1">
      <alignment horizontal="center"/>
    </xf>
    <xf numFmtId="0" fontId="26" fillId="0" borderId="0" xfId="3" applyFont="1" applyAlignment="1">
      <alignment horizontal="center" wrapText="1"/>
    </xf>
    <xf numFmtId="0" fontId="30" fillId="0" borderId="0" xfId="2" applyFont="1" applyAlignment="1"/>
    <xf numFmtId="2" fontId="31" fillId="0" borderId="0" xfId="2" applyNumberFormat="1" applyFont="1" applyAlignment="1">
      <alignment horizontal="center"/>
    </xf>
    <xf numFmtId="2" fontId="32" fillId="0" borderId="0" xfId="2" applyNumberFormat="1" applyFont="1" applyAlignment="1">
      <alignment horizontal="center"/>
    </xf>
    <xf numFmtId="0" fontId="13" fillId="0" borderId="0" xfId="2" applyFont="1" applyFill="1" applyAlignment="1"/>
    <xf numFmtId="2" fontId="32" fillId="0" borderId="0" xfId="2" applyNumberFormat="1" applyFont="1" applyFill="1" applyAlignment="1">
      <alignment horizontal="center"/>
    </xf>
    <xf numFmtId="0" fontId="30" fillId="0" borderId="0" xfId="2" applyFont="1" applyFill="1" applyAlignment="1"/>
    <xf numFmtId="2" fontId="19" fillId="0" borderId="0" xfId="2" applyNumberFormat="1" applyFont="1" applyFill="1" applyAlignment="1">
      <alignment horizontal="center"/>
    </xf>
    <xf numFmtId="0" fontId="26" fillId="0" borderId="0" xfId="3" applyFont="1"/>
    <xf numFmtId="3" fontId="8" fillId="3" borderId="8" xfId="0" applyNumberFormat="1" applyFont="1" applyFill="1" applyBorder="1" applyAlignment="1">
      <alignment horizontal="center" vertical="center"/>
    </xf>
    <xf numFmtId="0" fontId="9" fillId="3" borderId="0" xfId="3" applyFont="1" applyFill="1" applyAlignment="1">
      <alignment horizontal="center"/>
    </xf>
    <xf numFmtId="0" fontId="9" fillId="0" borderId="12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4" fillId="0" borderId="0" xfId="3" applyFont="1" applyFill="1" applyAlignment="1">
      <alignment horizontal="left"/>
    </xf>
    <xf numFmtId="0" fontId="6" fillId="0" borderId="0" xfId="3" applyFont="1" applyFill="1"/>
    <xf numFmtId="0" fontId="6" fillId="0" borderId="0" xfId="3" applyFont="1" applyFill="1" applyAlignment="1">
      <alignment horizontal="center"/>
    </xf>
    <xf numFmtId="2" fontId="6" fillId="0" borderId="0" xfId="3" applyNumberFormat="1" applyFont="1" applyFill="1"/>
    <xf numFmtId="0" fontId="28" fillId="0" borderId="0" xfId="3" applyFont="1" applyFill="1"/>
    <xf numFmtId="0" fontId="34" fillId="0" borderId="0" xfId="3" applyFont="1" applyFill="1"/>
    <xf numFmtId="0" fontId="35" fillId="0" borderId="0" xfId="3" applyFont="1" applyAlignment="1">
      <alignment horizontal="center" wrapText="1"/>
    </xf>
    <xf numFmtId="14" fontId="18" fillId="0" borderId="0" xfId="2" quotePrefix="1" applyNumberFormat="1" applyFont="1" applyAlignment="1">
      <alignment horizontal="left" vertical="center"/>
    </xf>
    <xf numFmtId="0" fontId="9" fillId="0" borderId="8" xfId="3" applyFont="1" applyBorder="1" applyAlignment="1">
      <alignment horizontal="center" vertical="center"/>
    </xf>
    <xf numFmtId="2" fontId="9" fillId="0" borderId="8" xfId="3" applyNumberFormat="1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6" fillId="0" borderId="8" xfId="3" applyFont="1" applyBorder="1"/>
    <xf numFmtId="3" fontId="9" fillId="0" borderId="8" xfId="3" applyNumberFormat="1" applyFont="1" applyFill="1" applyBorder="1"/>
    <xf numFmtId="3" fontId="8" fillId="0" borderId="0" xfId="3" applyNumberFormat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5" fillId="0" borderId="0" xfId="2" applyFont="1" applyAlignment="1">
      <alignment horizontal="center"/>
    </xf>
    <xf numFmtId="0" fontId="16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center"/>
    </xf>
    <xf numFmtId="2" fontId="36" fillId="0" borderId="0" xfId="2" applyNumberFormat="1" applyFont="1" applyFill="1" applyAlignment="1">
      <alignment horizontal="center"/>
    </xf>
    <xf numFmtId="1" fontId="37" fillId="3" borderId="0" xfId="3" applyNumberFormat="1" applyFont="1" applyFill="1"/>
    <xf numFmtId="0" fontId="1" fillId="0" borderId="0" xfId="4"/>
    <xf numFmtId="0" fontId="1" fillId="0" borderId="0" xfId="4" applyAlignment="1">
      <alignment horizontal="center"/>
    </xf>
    <xf numFmtId="2" fontId="19" fillId="0" borderId="0" xfId="2" applyNumberFormat="1" applyFont="1" applyFill="1" applyBorder="1" applyAlignment="1">
      <alignment horizontal="center"/>
    </xf>
    <xf numFmtId="0" fontId="20" fillId="0" borderId="0" xfId="2" applyFont="1" applyFill="1" applyBorder="1" applyAlignment="1">
      <alignment horizontal="left"/>
    </xf>
    <xf numFmtId="0" fontId="13" fillId="0" borderId="0" xfId="2" applyFont="1" applyFill="1" applyBorder="1" applyAlignment="1">
      <alignment horizontal="center"/>
    </xf>
    <xf numFmtId="0" fontId="9" fillId="0" borderId="14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38" fillId="0" borderId="0" xfId="2" applyFont="1" applyFill="1" applyBorder="1" applyAlignment="1">
      <alignment horizontal="left"/>
    </xf>
    <xf numFmtId="14" fontId="18" fillId="0" borderId="0" xfId="2" quotePrefix="1" applyNumberFormat="1" applyFont="1" applyAlignment="1">
      <alignment horizontal="left"/>
    </xf>
  </cellXfs>
  <cellStyles count="5">
    <cellStyle name="Euro" xfId="1"/>
    <cellStyle name="Standard" xfId="0" builtinId="0"/>
    <cellStyle name="Standard 2" xfId="4"/>
    <cellStyle name="Standard_BERICHT" xfId="2"/>
    <cellStyle name="Standard_Tabelle1" xfId="3"/>
  </cellStyles>
  <dxfs count="55"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lor rgb="FF9C0006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N46"/>
  <sheetViews>
    <sheetView tabSelected="1" zoomScale="60" zoomScaleNormal="60" workbookViewId="0">
      <pane xSplit="3" ySplit="4" topLeftCell="D5" activePane="bottomRight" state="frozen"/>
      <selection pane="topRight" activeCell="B1" sqref="B1"/>
      <selection pane="bottomLeft" activeCell="A3" sqref="A3"/>
      <selection pane="bottomRight" activeCell="W12" sqref="W12"/>
    </sheetView>
  </sheetViews>
  <sheetFormatPr baseColWidth="10" defaultColWidth="11.44140625" defaultRowHeight="20.399999999999999" x14ac:dyDescent="0.35"/>
  <cols>
    <col min="1" max="1" width="5.44140625" style="4" customWidth="1"/>
    <col min="2" max="2" width="5.33203125" style="4" customWidth="1"/>
    <col min="3" max="3" width="25.6640625" style="3" customWidth="1"/>
    <col min="4" max="4" width="6.33203125" style="1" customWidth="1"/>
    <col min="5" max="7" width="5.77734375" style="1" customWidth="1"/>
    <col min="8" max="8" width="6.44140625" style="1" bestFit="1" customWidth="1"/>
    <col min="9" max="12" width="5.77734375" style="1" customWidth="1"/>
    <col min="13" max="13" width="6.44140625" style="1" bestFit="1" customWidth="1"/>
    <col min="14" max="15" width="5.77734375" style="1" customWidth="1"/>
    <col min="16" max="16" width="6.33203125" style="2" customWidth="1"/>
    <col min="17" max="17" width="5.77734375" style="2" customWidth="1"/>
    <col min="18" max="18" width="5.77734375" style="1" customWidth="1"/>
    <col min="19" max="20" width="6.44140625" style="1" bestFit="1" customWidth="1"/>
    <col min="21" max="29" width="5.77734375" style="1" customWidth="1"/>
    <col min="30" max="30" width="10.88671875" style="5" customWidth="1"/>
    <col min="31" max="31" width="11.44140625" style="2" bestFit="1" customWidth="1"/>
    <col min="32" max="32" width="9.44140625" style="1" bestFit="1" customWidth="1"/>
    <col min="33" max="33" width="9.88671875" style="1" customWidth="1"/>
    <col min="34" max="34" width="10.109375" style="1" customWidth="1"/>
    <col min="35" max="35" width="10.33203125" style="1" customWidth="1"/>
    <col min="36" max="36" width="4" style="1" customWidth="1"/>
    <col min="37" max="37" width="11.44140625" style="1"/>
    <col min="38" max="38" width="11.33203125" style="1" bestFit="1" customWidth="1"/>
    <col min="39" max="39" width="11.44140625" style="86"/>
    <col min="40" max="16384" width="11.44140625" style="1"/>
  </cols>
  <sheetData>
    <row r="1" spans="1:40" ht="41.25" customHeight="1" x14ac:dyDescent="0.6">
      <c r="A1" s="10" t="s">
        <v>21</v>
      </c>
    </row>
    <row r="2" spans="1:40" ht="41.25" customHeight="1" x14ac:dyDescent="0.45">
      <c r="A2" s="6" t="s">
        <v>22</v>
      </c>
      <c r="G2" s="52" t="s">
        <v>78</v>
      </c>
      <c r="AD2" s="85"/>
      <c r="AE2" s="85"/>
      <c r="AF2" s="7"/>
      <c r="AG2" s="8"/>
      <c r="AH2" s="8"/>
    </row>
    <row r="3" spans="1:40" s="11" customFormat="1" ht="27.75" customHeight="1" x14ac:dyDescent="0.45">
      <c r="A3" s="20"/>
      <c r="B3" s="21"/>
      <c r="C3" s="22" t="s">
        <v>4</v>
      </c>
      <c r="D3" s="12" t="s">
        <v>24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24" t="s">
        <v>23</v>
      </c>
      <c r="P3" s="25"/>
      <c r="Q3" s="25"/>
      <c r="R3" s="24"/>
      <c r="S3" s="24"/>
      <c r="T3" s="24"/>
      <c r="U3" s="24"/>
      <c r="V3" s="24"/>
      <c r="W3" s="24"/>
      <c r="X3" s="24"/>
      <c r="Y3" s="24"/>
      <c r="Z3" s="54" t="s">
        <v>42</v>
      </c>
      <c r="AA3" s="24"/>
      <c r="AB3" s="24"/>
      <c r="AC3" s="26"/>
      <c r="AD3" s="16"/>
      <c r="AE3" s="61"/>
      <c r="AF3" s="12"/>
      <c r="AG3" s="14"/>
      <c r="AH3" s="50"/>
      <c r="AI3" s="50"/>
      <c r="AM3" s="87"/>
    </row>
    <row r="4" spans="1:40" ht="44.25" customHeight="1" x14ac:dyDescent="0.35">
      <c r="A4" s="15" t="s">
        <v>14</v>
      </c>
      <c r="B4" s="9" t="s">
        <v>15</v>
      </c>
      <c r="C4" s="23" t="s">
        <v>41</v>
      </c>
      <c r="D4" s="15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9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  <c r="V4" s="9">
        <v>19</v>
      </c>
      <c r="W4" s="9">
        <v>20</v>
      </c>
      <c r="X4" s="9">
        <v>21</v>
      </c>
      <c r="Y4" s="9">
        <v>22</v>
      </c>
      <c r="Z4" s="56" t="s">
        <v>10</v>
      </c>
      <c r="AA4" s="57" t="s">
        <v>11</v>
      </c>
      <c r="AB4" s="57" t="s">
        <v>13</v>
      </c>
      <c r="AC4" s="58" t="s">
        <v>12</v>
      </c>
      <c r="AD4" s="17" t="s">
        <v>20</v>
      </c>
      <c r="AE4" s="62" t="s">
        <v>17</v>
      </c>
      <c r="AF4" s="18" t="s">
        <v>18</v>
      </c>
      <c r="AG4" s="19" t="s">
        <v>16</v>
      </c>
      <c r="AH4" s="73" t="s">
        <v>19</v>
      </c>
      <c r="AI4" s="69" t="s">
        <v>77</v>
      </c>
      <c r="AK4" s="107" t="s">
        <v>59</v>
      </c>
      <c r="AL4" s="84" t="s">
        <v>71</v>
      </c>
      <c r="AM4" s="88" t="s">
        <v>72</v>
      </c>
    </row>
    <row r="5" spans="1:40" x14ac:dyDescent="0.35">
      <c r="A5" s="53">
        <v>1</v>
      </c>
      <c r="B5" s="63">
        <v>1</v>
      </c>
      <c r="C5" s="68" t="s">
        <v>6</v>
      </c>
      <c r="D5" s="109">
        <v>504</v>
      </c>
      <c r="E5" s="109">
        <v>580</v>
      </c>
      <c r="F5" s="109">
        <v>523</v>
      </c>
      <c r="G5" s="109">
        <v>568</v>
      </c>
      <c r="H5" s="109">
        <v>521</v>
      </c>
      <c r="I5" s="109">
        <v>536</v>
      </c>
      <c r="J5" s="109">
        <v>526</v>
      </c>
      <c r="K5" s="109">
        <v>505</v>
      </c>
      <c r="L5" s="109">
        <v>534</v>
      </c>
      <c r="M5" s="109">
        <v>516</v>
      </c>
      <c r="N5" s="109">
        <v>549</v>
      </c>
      <c r="O5" s="109"/>
      <c r="P5" s="109">
        <v>549</v>
      </c>
      <c r="Q5" s="109">
        <v>547</v>
      </c>
      <c r="R5" s="109">
        <v>499</v>
      </c>
      <c r="S5" s="109">
        <v>528</v>
      </c>
      <c r="T5" s="109">
        <v>522</v>
      </c>
      <c r="U5" s="109">
        <v>541</v>
      </c>
      <c r="V5" s="109">
        <v>558</v>
      </c>
      <c r="W5" s="109">
        <v>531</v>
      </c>
      <c r="X5" s="109">
        <v>528</v>
      </c>
      <c r="Y5" s="129">
        <v>531</v>
      </c>
      <c r="Z5" s="130"/>
      <c r="AA5" s="109"/>
      <c r="AB5" s="109"/>
      <c r="AC5" s="109"/>
      <c r="AD5" s="110">
        <f>IF(SUM(D5:AC5)&gt;0,ROUND(SUM(D5:AC5)/COUNT(D5:AC5),2),0)</f>
        <v>533.14</v>
      </c>
      <c r="AE5" s="65">
        <f>SUM(D5:AC5)</f>
        <v>11196</v>
      </c>
      <c r="AF5" s="66">
        <f>COUNT(D5:AC5)</f>
        <v>21</v>
      </c>
      <c r="AG5" s="67">
        <f>COUNT(D5:AC5)+AH5</f>
        <v>614</v>
      </c>
      <c r="AH5" s="67">
        <v>593</v>
      </c>
      <c r="AI5" s="70">
        <f>Y5</f>
        <v>531</v>
      </c>
      <c r="AK5" s="83">
        <f>MAX(D5:AC5)</f>
        <v>580</v>
      </c>
      <c r="AL5" s="86">
        <v>560</v>
      </c>
      <c r="AM5" s="86">
        <v>484</v>
      </c>
    </row>
    <row r="6" spans="1:40" x14ac:dyDescent="0.35">
      <c r="A6" s="53">
        <v>2</v>
      </c>
      <c r="B6" s="63">
        <v>1</v>
      </c>
      <c r="C6" s="64" t="s">
        <v>76</v>
      </c>
      <c r="D6" s="109">
        <v>562</v>
      </c>
      <c r="E6" s="109">
        <v>497</v>
      </c>
      <c r="F6" s="109"/>
      <c r="G6" s="109">
        <v>478</v>
      </c>
      <c r="H6" s="109">
        <v>492</v>
      </c>
      <c r="I6" s="109">
        <v>547</v>
      </c>
      <c r="J6" s="109">
        <v>526</v>
      </c>
      <c r="K6" s="109">
        <v>524</v>
      </c>
      <c r="L6" s="109">
        <v>507</v>
      </c>
      <c r="M6" s="109">
        <v>496</v>
      </c>
      <c r="N6" s="109">
        <v>517</v>
      </c>
      <c r="O6" s="109"/>
      <c r="P6" s="109">
        <v>517</v>
      </c>
      <c r="Q6" s="109">
        <v>527</v>
      </c>
      <c r="R6" s="109">
        <v>494</v>
      </c>
      <c r="S6" s="109">
        <v>544</v>
      </c>
      <c r="T6" s="109">
        <v>533</v>
      </c>
      <c r="U6" s="109">
        <v>522</v>
      </c>
      <c r="V6" s="109">
        <v>503</v>
      </c>
      <c r="W6" s="109">
        <v>510</v>
      </c>
      <c r="X6" s="109">
        <v>507</v>
      </c>
      <c r="Y6" s="129">
        <v>508</v>
      </c>
      <c r="Z6" s="130"/>
      <c r="AA6" s="109"/>
      <c r="AB6" s="109"/>
      <c r="AC6" s="109"/>
      <c r="AD6" s="110">
        <f>IF(SUM(D6:AC6)&gt;0,ROUND(SUM(D6:AC6)/COUNT(D6:AC6),2),0)</f>
        <v>515.54999999999995</v>
      </c>
      <c r="AE6" s="65">
        <f>SUM(D6:AC6)</f>
        <v>10311</v>
      </c>
      <c r="AF6" s="66">
        <f>COUNT(D6:AC6)</f>
        <v>20</v>
      </c>
      <c r="AG6" s="67">
        <f>COUNT(D6:AC6)+AH6</f>
        <v>40</v>
      </c>
      <c r="AH6" s="67">
        <v>20</v>
      </c>
      <c r="AI6" s="70">
        <f>Y6</f>
        <v>508</v>
      </c>
      <c r="AK6" s="83">
        <f>MAX(D6:AC6)</f>
        <v>562</v>
      </c>
      <c r="AL6" s="86">
        <v>601</v>
      </c>
    </row>
    <row r="7" spans="1:40" x14ac:dyDescent="0.35">
      <c r="A7" s="53">
        <v>3</v>
      </c>
      <c r="B7" s="63">
        <v>1</v>
      </c>
      <c r="C7" s="64" t="s">
        <v>2</v>
      </c>
      <c r="D7" s="109">
        <v>503</v>
      </c>
      <c r="E7" s="109"/>
      <c r="F7" s="109">
        <v>533</v>
      </c>
      <c r="G7" s="109">
        <v>522</v>
      </c>
      <c r="H7" s="109">
        <v>507</v>
      </c>
      <c r="I7" s="109">
        <v>528</v>
      </c>
      <c r="J7" s="109">
        <v>509</v>
      </c>
      <c r="K7" s="109">
        <v>512</v>
      </c>
      <c r="L7" s="109">
        <v>534</v>
      </c>
      <c r="M7" s="109">
        <v>488</v>
      </c>
      <c r="N7" s="109">
        <v>462</v>
      </c>
      <c r="O7" s="109"/>
      <c r="P7" s="109">
        <v>490</v>
      </c>
      <c r="Q7" s="109">
        <v>553</v>
      </c>
      <c r="R7" s="109">
        <v>525</v>
      </c>
      <c r="S7" s="109">
        <v>531</v>
      </c>
      <c r="T7" s="109">
        <v>550</v>
      </c>
      <c r="U7" s="109">
        <v>519</v>
      </c>
      <c r="V7" s="109">
        <v>499</v>
      </c>
      <c r="W7" s="109">
        <v>514</v>
      </c>
      <c r="X7" s="109">
        <v>511</v>
      </c>
      <c r="Y7" s="129">
        <v>480</v>
      </c>
      <c r="Z7" s="130"/>
      <c r="AA7" s="109"/>
      <c r="AB7" s="109"/>
      <c r="AC7" s="109"/>
      <c r="AD7" s="110">
        <f>IF(SUM(D7:AC7)&gt;0,ROUND(SUM(D7:AC7)/COUNT(D7:AC7),2),0)</f>
        <v>513.5</v>
      </c>
      <c r="AE7" s="65">
        <f>SUM(D7:AC7)</f>
        <v>10270</v>
      </c>
      <c r="AF7" s="66">
        <f>COUNT(D7:AC7)</f>
        <v>20</v>
      </c>
      <c r="AG7" s="67">
        <f>COUNT(D7:AC7)+AH7</f>
        <v>374</v>
      </c>
      <c r="AH7" s="67">
        <v>354</v>
      </c>
      <c r="AI7" s="70">
        <f>Y7</f>
        <v>480</v>
      </c>
      <c r="AK7" s="83">
        <f>MAX(D7:AC7)</f>
        <v>553</v>
      </c>
      <c r="AL7" s="86">
        <v>561</v>
      </c>
      <c r="AM7" s="86">
        <v>480</v>
      </c>
    </row>
    <row r="8" spans="1:40" x14ac:dyDescent="0.35">
      <c r="A8" s="53">
        <v>4</v>
      </c>
      <c r="B8" s="63">
        <v>1</v>
      </c>
      <c r="C8" s="68" t="s">
        <v>5</v>
      </c>
      <c r="D8" s="109">
        <v>529</v>
      </c>
      <c r="E8" s="109">
        <v>501</v>
      </c>
      <c r="F8" s="109">
        <v>506</v>
      </c>
      <c r="G8" s="109">
        <v>545</v>
      </c>
      <c r="H8" s="109">
        <v>530</v>
      </c>
      <c r="I8" s="109">
        <v>512</v>
      </c>
      <c r="J8" s="109">
        <v>512</v>
      </c>
      <c r="K8" s="109">
        <v>515</v>
      </c>
      <c r="L8" s="109">
        <v>498</v>
      </c>
      <c r="M8" s="109">
        <v>479</v>
      </c>
      <c r="N8" s="109">
        <v>485</v>
      </c>
      <c r="O8" s="109"/>
      <c r="P8" s="109">
        <v>542</v>
      </c>
      <c r="Q8" s="109">
        <v>512</v>
      </c>
      <c r="R8" s="109">
        <v>533</v>
      </c>
      <c r="S8" s="109">
        <v>533</v>
      </c>
      <c r="T8" s="109">
        <v>468</v>
      </c>
      <c r="U8" s="111">
        <v>508</v>
      </c>
      <c r="V8" s="109">
        <v>535</v>
      </c>
      <c r="W8" s="109">
        <v>502</v>
      </c>
      <c r="X8" s="109">
        <v>479</v>
      </c>
      <c r="Y8" s="129">
        <v>491</v>
      </c>
      <c r="Z8" s="130"/>
      <c r="AA8" s="109"/>
      <c r="AB8" s="109"/>
      <c r="AC8" s="109"/>
      <c r="AD8" s="110">
        <f>IF(SUM(D8:AC8)&gt;0,ROUND(SUM(D8:AC8)/COUNT(D8:AC8),2),0)</f>
        <v>510.24</v>
      </c>
      <c r="AE8" s="65">
        <f>SUM(D8:AC8)</f>
        <v>10715</v>
      </c>
      <c r="AF8" s="66">
        <f>COUNT(D8:AC8)</f>
        <v>21</v>
      </c>
      <c r="AG8" s="67">
        <f>COUNT(D8:AC8)+AH8</f>
        <v>393</v>
      </c>
      <c r="AH8" s="67">
        <v>372</v>
      </c>
      <c r="AI8" s="70">
        <f>Y8</f>
        <v>491</v>
      </c>
      <c r="AK8" s="83">
        <f>MAX(D8:AC8)</f>
        <v>545</v>
      </c>
      <c r="AL8" s="86">
        <v>550</v>
      </c>
      <c r="AM8" s="86">
        <v>498</v>
      </c>
    </row>
    <row r="9" spans="1:40" x14ac:dyDescent="0.35">
      <c r="A9" s="53">
        <v>5</v>
      </c>
      <c r="B9" s="63" t="s">
        <v>75</v>
      </c>
      <c r="C9" s="64" t="s">
        <v>8</v>
      </c>
      <c r="D9" s="109"/>
      <c r="E9" s="109">
        <v>480</v>
      </c>
      <c r="F9" s="109">
        <v>496</v>
      </c>
      <c r="G9" s="109"/>
      <c r="H9" s="109">
        <v>510</v>
      </c>
      <c r="I9" s="109">
        <v>496</v>
      </c>
      <c r="J9" s="109">
        <v>481</v>
      </c>
      <c r="K9" s="109"/>
      <c r="L9" s="109"/>
      <c r="M9" s="109">
        <v>455</v>
      </c>
      <c r="N9" s="109">
        <v>510</v>
      </c>
      <c r="O9" s="109">
        <v>522</v>
      </c>
      <c r="P9" s="109">
        <v>508</v>
      </c>
      <c r="Q9" s="109">
        <v>509</v>
      </c>
      <c r="R9" s="109"/>
      <c r="S9" s="109"/>
      <c r="T9" s="109">
        <v>482</v>
      </c>
      <c r="U9" s="109">
        <v>501</v>
      </c>
      <c r="V9" s="109"/>
      <c r="W9" s="109">
        <v>525</v>
      </c>
      <c r="X9" s="109">
        <v>483</v>
      </c>
      <c r="Y9" s="129"/>
      <c r="Z9" s="130"/>
      <c r="AA9" s="109"/>
      <c r="AB9" s="109"/>
      <c r="AC9" s="109"/>
      <c r="AD9" s="110">
        <f>IF(SUM(D9:AC9)&gt;0,ROUND(SUM(D9:AC9)/COUNT(D9:AC9),2),0)</f>
        <v>497</v>
      </c>
      <c r="AE9" s="65">
        <f>SUM(D9:AC9)</f>
        <v>6958</v>
      </c>
      <c r="AF9" s="66">
        <f>COUNT(D9:AC9)</f>
        <v>14</v>
      </c>
      <c r="AG9" s="67">
        <f>COUNT(D9:AC9)+AH9</f>
        <v>473</v>
      </c>
      <c r="AH9" s="67">
        <v>459</v>
      </c>
      <c r="AI9" s="70">
        <f>Y9</f>
        <v>0</v>
      </c>
      <c r="AK9" s="83">
        <f>MAX(D9:AC9)</f>
        <v>525</v>
      </c>
      <c r="AL9" s="86">
        <v>551</v>
      </c>
      <c r="AM9" s="86">
        <v>479</v>
      </c>
    </row>
    <row r="10" spans="1:40" x14ac:dyDescent="0.35">
      <c r="A10" s="53">
        <v>6</v>
      </c>
      <c r="B10" s="63">
        <v>3</v>
      </c>
      <c r="C10" s="64" t="s">
        <v>80</v>
      </c>
      <c r="D10" s="109">
        <v>458</v>
      </c>
      <c r="E10" s="109"/>
      <c r="F10" s="109">
        <v>503</v>
      </c>
      <c r="G10" s="109">
        <v>520</v>
      </c>
      <c r="H10" s="109">
        <v>446</v>
      </c>
      <c r="I10" s="109"/>
      <c r="J10" s="109">
        <v>503</v>
      </c>
      <c r="K10" s="109">
        <v>496</v>
      </c>
      <c r="L10" s="109">
        <v>495</v>
      </c>
      <c r="M10" s="109">
        <v>504</v>
      </c>
      <c r="N10" s="60"/>
      <c r="O10" s="109">
        <v>459</v>
      </c>
      <c r="P10" s="109">
        <v>502</v>
      </c>
      <c r="Q10" s="109">
        <v>506</v>
      </c>
      <c r="R10" s="109"/>
      <c r="S10" s="109">
        <v>552</v>
      </c>
      <c r="T10" s="109">
        <v>471</v>
      </c>
      <c r="U10" s="109">
        <v>462</v>
      </c>
      <c r="V10" s="109">
        <v>484</v>
      </c>
      <c r="W10" s="109"/>
      <c r="X10" s="109">
        <v>520</v>
      </c>
      <c r="Y10" s="129"/>
      <c r="Z10" s="130">
        <v>498</v>
      </c>
      <c r="AA10" s="109">
        <v>522</v>
      </c>
      <c r="AB10" s="109"/>
      <c r="AC10" s="109"/>
      <c r="AD10" s="110">
        <f>IF(SUM(D10:AC10)&gt;0,ROUND(SUM(D10:AC10)/COUNT(D10:AC10),2),0)</f>
        <v>494.5</v>
      </c>
      <c r="AE10" s="65">
        <f>SUM(D10:AC10)</f>
        <v>8901</v>
      </c>
      <c r="AF10" s="66">
        <f>COUNT(D10:AC10)</f>
        <v>18</v>
      </c>
      <c r="AG10" s="67">
        <f>COUNT(D10:AC10)+AH10</f>
        <v>135</v>
      </c>
      <c r="AH10" s="67">
        <v>117</v>
      </c>
      <c r="AI10" s="70">
        <f>Y10</f>
        <v>0</v>
      </c>
      <c r="AK10" s="83">
        <f>MAX(D10:AC10)</f>
        <v>552</v>
      </c>
      <c r="AL10" s="86"/>
    </row>
    <row r="11" spans="1:40" x14ac:dyDescent="0.35">
      <c r="A11" s="53">
        <v>7</v>
      </c>
      <c r="B11" s="63">
        <v>2</v>
      </c>
      <c r="C11" s="64" t="s">
        <v>69</v>
      </c>
      <c r="D11" s="109"/>
      <c r="E11" s="109">
        <v>477</v>
      </c>
      <c r="F11" s="109"/>
      <c r="G11" s="109">
        <v>496</v>
      </c>
      <c r="H11" s="109">
        <v>518</v>
      </c>
      <c r="I11" s="109">
        <v>478</v>
      </c>
      <c r="J11" s="109">
        <v>466</v>
      </c>
      <c r="K11" s="109">
        <v>508</v>
      </c>
      <c r="L11" s="109">
        <v>505</v>
      </c>
      <c r="M11" s="109">
        <v>463</v>
      </c>
      <c r="N11" s="109">
        <v>510</v>
      </c>
      <c r="O11" s="109"/>
      <c r="P11" s="109">
        <v>484</v>
      </c>
      <c r="Q11" s="109"/>
      <c r="R11" s="109">
        <v>486</v>
      </c>
      <c r="S11" s="109"/>
      <c r="T11" s="109">
        <v>514</v>
      </c>
      <c r="U11" s="109">
        <v>466</v>
      </c>
      <c r="V11" s="109">
        <v>486</v>
      </c>
      <c r="W11" s="109">
        <v>493</v>
      </c>
      <c r="X11" s="109">
        <v>485</v>
      </c>
      <c r="Y11" s="129">
        <v>501</v>
      </c>
      <c r="Z11" s="130"/>
      <c r="AA11" s="109"/>
      <c r="AB11" s="109"/>
      <c r="AC11" s="109"/>
      <c r="AD11" s="110">
        <f>IF(SUM(D11:AC11)&gt;0,ROUND(SUM(D11:AC11)/COUNT(D11:AC11),2),0)</f>
        <v>490.35</v>
      </c>
      <c r="AE11" s="65">
        <f>SUM(D11:AC11)</f>
        <v>8336</v>
      </c>
      <c r="AF11" s="66">
        <f>COUNT(D11:AC11)</f>
        <v>17</v>
      </c>
      <c r="AG11" s="67">
        <f>COUNT(D11:AC11)+AH11</f>
        <v>57</v>
      </c>
      <c r="AH11" s="67">
        <v>40</v>
      </c>
      <c r="AI11" s="70">
        <f>Y11</f>
        <v>501</v>
      </c>
      <c r="AK11" s="83">
        <f>MAX(D11:AC11)</f>
        <v>518</v>
      </c>
      <c r="AL11" s="86">
        <v>526</v>
      </c>
      <c r="AM11" s="86">
        <v>0</v>
      </c>
      <c r="AN11" s="71" t="s">
        <v>48</v>
      </c>
    </row>
    <row r="12" spans="1:40" x14ac:dyDescent="0.35">
      <c r="A12" s="53">
        <v>8</v>
      </c>
      <c r="B12" s="63">
        <v>3</v>
      </c>
      <c r="C12" s="64" t="s">
        <v>44</v>
      </c>
      <c r="D12" s="109">
        <v>456</v>
      </c>
      <c r="E12" s="109"/>
      <c r="F12" s="109">
        <v>522</v>
      </c>
      <c r="G12" s="109">
        <v>473</v>
      </c>
      <c r="H12" s="109">
        <v>489</v>
      </c>
      <c r="I12" s="109"/>
      <c r="J12" s="109">
        <v>478</v>
      </c>
      <c r="K12" s="109">
        <v>484</v>
      </c>
      <c r="L12" s="109">
        <v>495</v>
      </c>
      <c r="M12" s="109">
        <v>504</v>
      </c>
      <c r="N12" s="112"/>
      <c r="O12" s="109">
        <v>486</v>
      </c>
      <c r="P12" s="109">
        <v>478</v>
      </c>
      <c r="Q12" s="109">
        <v>458</v>
      </c>
      <c r="R12" s="109"/>
      <c r="S12" s="109">
        <v>551</v>
      </c>
      <c r="T12" s="109">
        <v>499</v>
      </c>
      <c r="U12" s="109">
        <v>467</v>
      </c>
      <c r="V12" s="109">
        <v>485</v>
      </c>
      <c r="W12" s="109"/>
      <c r="X12" s="109">
        <v>508</v>
      </c>
      <c r="Y12" s="129"/>
      <c r="Z12" s="130">
        <v>496</v>
      </c>
      <c r="AA12" s="109">
        <v>503</v>
      </c>
      <c r="AB12" s="109">
        <v>509</v>
      </c>
      <c r="AC12" s="109">
        <v>434</v>
      </c>
      <c r="AD12" s="110">
        <f>IF(SUM(D12:AC12)&gt;0,ROUND(SUM(D12:AC12)/COUNT(D12:AC12),2),0)</f>
        <v>488.75</v>
      </c>
      <c r="AE12" s="65">
        <f>SUM(D12:AC12)</f>
        <v>9775</v>
      </c>
      <c r="AF12" s="66">
        <f>COUNT(D12:AC12)</f>
        <v>20</v>
      </c>
      <c r="AG12" s="67">
        <f>COUNT(D12:AC12)+AH12</f>
        <v>144</v>
      </c>
      <c r="AH12" s="67">
        <v>124</v>
      </c>
      <c r="AI12" s="70">
        <f>Y12</f>
        <v>0</v>
      </c>
      <c r="AK12" s="83">
        <f>MAX(D12:AC12)</f>
        <v>551</v>
      </c>
      <c r="AL12" s="86">
        <v>528</v>
      </c>
      <c r="AM12" s="86">
        <v>467</v>
      </c>
    </row>
    <row r="13" spans="1:40" x14ac:dyDescent="0.35">
      <c r="A13" s="53">
        <v>9</v>
      </c>
      <c r="B13" s="63">
        <v>2</v>
      </c>
      <c r="C13" s="64" t="s">
        <v>1</v>
      </c>
      <c r="D13" s="109"/>
      <c r="E13" s="109">
        <v>462</v>
      </c>
      <c r="F13" s="109"/>
      <c r="G13" s="109">
        <v>513</v>
      </c>
      <c r="H13" s="109">
        <v>507</v>
      </c>
      <c r="I13" s="109">
        <v>474</v>
      </c>
      <c r="J13" s="109">
        <v>478</v>
      </c>
      <c r="K13" s="109">
        <v>500</v>
      </c>
      <c r="L13" s="109">
        <v>486</v>
      </c>
      <c r="M13" s="109">
        <v>459</v>
      </c>
      <c r="N13" s="111">
        <v>524</v>
      </c>
      <c r="O13" s="109"/>
      <c r="P13" s="109">
        <v>498</v>
      </c>
      <c r="Q13" s="109"/>
      <c r="R13" s="109">
        <v>478</v>
      </c>
      <c r="S13" s="109">
        <v>481</v>
      </c>
      <c r="T13" s="109">
        <v>462</v>
      </c>
      <c r="U13" s="109">
        <v>495</v>
      </c>
      <c r="V13" s="109">
        <v>490</v>
      </c>
      <c r="W13" s="109">
        <v>487</v>
      </c>
      <c r="X13" s="109">
        <v>509</v>
      </c>
      <c r="Y13" s="129">
        <v>486</v>
      </c>
      <c r="Z13" s="130"/>
      <c r="AA13" s="109"/>
      <c r="AB13" s="109"/>
      <c r="AC13" s="109"/>
      <c r="AD13" s="110">
        <f>IF(SUM(D13:AC13)&gt;0,ROUND(SUM(D13:AC13)/COUNT(D13:AC13),2),0)</f>
        <v>488.28</v>
      </c>
      <c r="AE13" s="65">
        <f>SUM(D13:AC13)</f>
        <v>8789</v>
      </c>
      <c r="AF13" s="66">
        <f>COUNT(D13:AC13)</f>
        <v>18</v>
      </c>
      <c r="AG13" s="67">
        <f>COUNT(D13:AC13)+AH13</f>
        <v>296</v>
      </c>
      <c r="AH13" s="67">
        <v>278</v>
      </c>
      <c r="AI13" s="70">
        <f>Y13</f>
        <v>486</v>
      </c>
      <c r="AK13" s="83">
        <f>MAX(D13:AC13)</f>
        <v>524</v>
      </c>
      <c r="AL13" s="86">
        <v>578</v>
      </c>
      <c r="AM13" s="86">
        <v>484</v>
      </c>
      <c r="AN13" s="71" t="s">
        <v>58</v>
      </c>
    </row>
    <row r="14" spans="1:40" x14ac:dyDescent="0.35">
      <c r="A14" s="53">
        <v>10</v>
      </c>
      <c r="B14" s="63">
        <v>2</v>
      </c>
      <c r="C14" s="64" t="s">
        <v>7</v>
      </c>
      <c r="D14" s="109"/>
      <c r="E14" s="109">
        <v>457</v>
      </c>
      <c r="F14" s="109"/>
      <c r="G14" s="109">
        <v>460</v>
      </c>
      <c r="H14" s="109">
        <v>482</v>
      </c>
      <c r="I14" s="109">
        <v>521</v>
      </c>
      <c r="J14" s="109">
        <v>501</v>
      </c>
      <c r="K14" s="109">
        <v>513</v>
      </c>
      <c r="L14" s="109">
        <v>491</v>
      </c>
      <c r="M14" s="109">
        <v>475</v>
      </c>
      <c r="N14" s="109">
        <v>492</v>
      </c>
      <c r="O14" s="109"/>
      <c r="P14" s="109"/>
      <c r="Q14" s="109"/>
      <c r="R14" s="109">
        <v>463</v>
      </c>
      <c r="S14" s="109">
        <v>474</v>
      </c>
      <c r="T14" s="109">
        <v>468</v>
      </c>
      <c r="U14" s="109">
        <v>497</v>
      </c>
      <c r="V14" s="109">
        <v>511</v>
      </c>
      <c r="W14" s="109">
        <v>494</v>
      </c>
      <c r="X14" s="109"/>
      <c r="Y14" s="129"/>
      <c r="Z14" s="130"/>
      <c r="AA14" s="109"/>
      <c r="AB14" s="109"/>
      <c r="AC14" s="109"/>
      <c r="AD14" s="110">
        <f>IF(SUM(D14:AC14)&gt;0,ROUND(SUM(D14:AC14)/COUNT(D14:AC14),2),0)</f>
        <v>486.6</v>
      </c>
      <c r="AE14" s="65">
        <f>SUM(D14:AC14)</f>
        <v>7299</v>
      </c>
      <c r="AF14" s="66">
        <f>COUNT(D14:AC14)</f>
        <v>15</v>
      </c>
      <c r="AG14" s="67">
        <f>COUNT(D14:AC14)+AH14</f>
        <v>777</v>
      </c>
      <c r="AH14" s="67">
        <v>762</v>
      </c>
      <c r="AI14" s="70">
        <f>Y14</f>
        <v>0</v>
      </c>
      <c r="AK14" s="83">
        <f>MAX(D14:AC14)</f>
        <v>521</v>
      </c>
      <c r="AL14" s="86">
        <v>560</v>
      </c>
      <c r="AM14" s="86">
        <v>498</v>
      </c>
      <c r="AN14" s="71" t="s">
        <v>49</v>
      </c>
    </row>
    <row r="15" spans="1:40" x14ac:dyDescent="0.35">
      <c r="A15" s="53">
        <v>11</v>
      </c>
      <c r="B15" s="63" t="s">
        <v>75</v>
      </c>
      <c r="C15" s="68" t="s">
        <v>40</v>
      </c>
      <c r="D15" s="109">
        <v>496</v>
      </c>
      <c r="E15" s="109">
        <v>463</v>
      </c>
      <c r="F15" s="109">
        <v>467</v>
      </c>
      <c r="G15" s="109"/>
      <c r="H15" s="109">
        <v>474</v>
      </c>
      <c r="I15" s="109">
        <v>492</v>
      </c>
      <c r="J15" s="109">
        <v>467</v>
      </c>
      <c r="K15" s="109"/>
      <c r="L15" s="109"/>
      <c r="M15" s="109">
        <v>541</v>
      </c>
      <c r="N15" s="109">
        <v>446</v>
      </c>
      <c r="O15" s="109">
        <v>476</v>
      </c>
      <c r="P15" s="109">
        <v>515</v>
      </c>
      <c r="Q15" s="109">
        <v>470</v>
      </c>
      <c r="R15" s="109"/>
      <c r="S15" s="109">
        <v>524</v>
      </c>
      <c r="T15" s="109">
        <v>515</v>
      </c>
      <c r="U15" s="109">
        <v>524</v>
      </c>
      <c r="V15" s="109"/>
      <c r="W15" s="109">
        <v>479</v>
      </c>
      <c r="X15" s="109">
        <v>413</v>
      </c>
      <c r="Y15" s="129"/>
      <c r="Z15" s="130"/>
      <c r="AA15" s="109"/>
      <c r="AB15" s="109"/>
      <c r="AC15" s="109"/>
      <c r="AD15" s="110">
        <f>IF(SUM(D15:AC15)&gt;0,ROUND(SUM(D15:AC15)/COUNT(D15:AC15),2),0)</f>
        <v>485.13</v>
      </c>
      <c r="AE15" s="65">
        <f>SUM(D15:AC15)</f>
        <v>7762</v>
      </c>
      <c r="AF15" s="66">
        <f>COUNT(D15:AC15)</f>
        <v>16</v>
      </c>
      <c r="AG15" s="67">
        <f>COUNT(D15:AC15)+AH15</f>
        <v>272</v>
      </c>
      <c r="AH15" s="67">
        <v>256</v>
      </c>
      <c r="AI15" s="70">
        <f>Y15</f>
        <v>0</v>
      </c>
      <c r="AJ15" s="59"/>
      <c r="AK15" s="83">
        <f>MAX(D15:AC15)</f>
        <v>541</v>
      </c>
      <c r="AL15" s="86">
        <v>537</v>
      </c>
      <c r="AM15" s="86">
        <v>459</v>
      </c>
      <c r="AN15" s="71" t="s">
        <v>50</v>
      </c>
    </row>
    <row r="16" spans="1:40" x14ac:dyDescent="0.35">
      <c r="A16" s="53">
        <v>12</v>
      </c>
      <c r="B16" s="63">
        <v>3</v>
      </c>
      <c r="C16" s="64" t="s">
        <v>79</v>
      </c>
      <c r="D16" s="109">
        <v>497</v>
      </c>
      <c r="E16" s="109"/>
      <c r="F16" s="109"/>
      <c r="G16" s="109">
        <v>480</v>
      </c>
      <c r="H16" s="109">
        <v>485</v>
      </c>
      <c r="I16" s="109"/>
      <c r="J16" s="109">
        <v>465</v>
      </c>
      <c r="K16" s="109">
        <v>485</v>
      </c>
      <c r="L16" s="109">
        <v>460</v>
      </c>
      <c r="M16" s="109">
        <v>490</v>
      </c>
      <c r="N16" s="60"/>
      <c r="O16" s="109">
        <v>438</v>
      </c>
      <c r="P16" s="109">
        <v>478</v>
      </c>
      <c r="Q16" s="109">
        <v>514</v>
      </c>
      <c r="R16" s="109"/>
      <c r="S16" s="109">
        <v>457</v>
      </c>
      <c r="T16" s="109">
        <v>511</v>
      </c>
      <c r="U16" s="109">
        <v>434</v>
      </c>
      <c r="V16" s="109">
        <v>526</v>
      </c>
      <c r="W16" s="109"/>
      <c r="X16" s="109"/>
      <c r="Y16" s="129"/>
      <c r="Z16" s="130">
        <v>510</v>
      </c>
      <c r="AA16" s="109">
        <v>475</v>
      </c>
      <c r="AB16" s="109"/>
      <c r="AC16" s="109"/>
      <c r="AD16" s="110">
        <f>IF(SUM(D16:AC16)&gt;0,ROUND(SUM(D16:AC16)/COUNT(D16:AC16),2),0)</f>
        <v>481.56</v>
      </c>
      <c r="AE16" s="65">
        <f>SUM(D16:AC16)</f>
        <v>7705</v>
      </c>
      <c r="AF16" s="66">
        <f>COUNT(D16:AC16)</f>
        <v>16</v>
      </c>
      <c r="AG16" s="67">
        <f>COUNT(D16:AC16)+AH16</f>
        <v>16</v>
      </c>
      <c r="AH16" s="67"/>
      <c r="AI16" s="70">
        <f>Y16</f>
        <v>0</v>
      </c>
      <c r="AK16" s="83">
        <f>MAX(D16:AC16)</f>
        <v>526</v>
      </c>
      <c r="AL16" s="86"/>
    </row>
    <row r="17" spans="1:40" x14ac:dyDescent="0.35">
      <c r="A17" s="53">
        <v>13</v>
      </c>
      <c r="B17" s="63">
        <v>2</v>
      </c>
      <c r="C17" s="64" t="s">
        <v>43</v>
      </c>
      <c r="D17" s="109"/>
      <c r="E17" s="109">
        <v>491</v>
      </c>
      <c r="F17" s="109"/>
      <c r="G17" s="109">
        <v>460</v>
      </c>
      <c r="H17" s="109"/>
      <c r="I17" s="109">
        <v>473</v>
      </c>
      <c r="J17" s="109">
        <v>466</v>
      </c>
      <c r="K17" s="109"/>
      <c r="L17" s="109">
        <v>494</v>
      </c>
      <c r="M17" s="109">
        <v>436</v>
      </c>
      <c r="N17" s="109">
        <v>505</v>
      </c>
      <c r="O17" s="109"/>
      <c r="P17" s="109">
        <v>458</v>
      </c>
      <c r="Q17" s="109"/>
      <c r="R17" s="109">
        <v>475</v>
      </c>
      <c r="S17" s="109">
        <v>457</v>
      </c>
      <c r="T17" s="109"/>
      <c r="U17" s="111">
        <v>479</v>
      </c>
      <c r="V17" s="109">
        <v>481</v>
      </c>
      <c r="W17" s="109">
        <v>483</v>
      </c>
      <c r="X17" s="109">
        <v>483</v>
      </c>
      <c r="Y17" s="129">
        <v>539</v>
      </c>
      <c r="Z17" s="130">
        <v>472</v>
      </c>
      <c r="AA17" s="109"/>
      <c r="AB17" s="109"/>
      <c r="AC17" s="109"/>
      <c r="AD17" s="110">
        <f>IF(SUM(D17:AC17)&gt;0,ROUND(SUM(D17:AC17)/COUNT(D17:AC17),2),0)</f>
        <v>478.25</v>
      </c>
      <c r="AE17" s="65">
        <f>SUM(D17:AC17)</f>
        <v>7652</v>
      </c>
      <c r="AF17" s="66">
        <f>COUNT(D17:AC17)</f>
        <v>16</v>
      </c>
      <c r="AG17" s="67">
        <f>COUNT(D17:AC17)+AH17</f>
        <v>336</v>
      </c>
      <c r="AH17" s="67">
        <v>320</v>
      </c>
      <c r="AI17" s="70">
        <f>Y17</f>
        <v>539</v>
      </c>
      <c r="AK17" s="83">
        <f>MAX(D17:AC17)</f>
        <v>539</v>
      </c>
      <c r="AL17" s="86">
        <v>531</v>
      </c>
      <c r="AM17" s="86">
        <v>460</v>
      </c>
    </row>
    <row r="18" spans="1:40" x14ac:dyDescent="0.35">
      <c r="A18" s="53">
        <v>14</v>
      </c>
      <c r="B18" s="63" t="s">
        <v>75</v>
      </c>
      <c r="C18" s="64" t="s">
        <v>84</v>
      </c>
      <c r="D18" s="109">
        <v>355</v>
      </c>
      <c r="E18" s="109"/>
      <c r="F18" s="109"/>
      <c r="G18" s="109"/>
      <c r="H18" s="109">
        <v>457</v>
      </c>
      <c r="I18" s="109"/>
      <c r="J18" s="109">
        <v>487</v>
      </c>
      <c r="K18" s="109"/>
      <c r="L18" s="109"/>
      <c r="M18" s="109">
        <v>493</v>
      </c>
      <c r="N18" s="109">
        <v>483</v>
      </c>
      <c r="O18" s="109">
        <v>502</v>
      </c>
      <c r="P18" s="109"/>
      <c r="Q18" s="109">
        <v>506</v>
      </c>
      <c r="R18" s="109"/>
      <c r="S18" s="109">
        <v>494</v>
      </c>
      <c r="T18" s="109">
        <v>466</v>
      </c>
      <c r="U18" s="109">
        <v>526</v>
      </c>
      <c r="V18" s="109"/>
      <c r="W18" s="109">
        <v>456</v>
      </c>
      <c r="X18" s="109"/>
      <c r="Y18" s="129"/>
      <c r="Z18" s="130"/>
      <c r="AA18" s="109"/>
      <c r="AB18" s="109"/>
      <c r="AC18" s="109"/>
      <c r="AD18" s="110">
        <f>IF(SUM(D18:AC18)&gt;0,ROUND(SUM(D18:AC18)/COUNT(D18:AC18),2),0)</f>
        <v>475</v>
      </c>
      <c r="AE18" s="65">
        <f>SUM(D18:AC18)</f>
        <v>5225</v>
      </c>
      <c r="AF18" s="66">
        <f>COUNT(D18:AC18)</f>
        <v>11</v>
      </c>
      <c r="AG18" s="67">
        <f>COUNT(D18:AC18)+AH18</f>
        <v>112</v>
      </c>
      <c r="AH18" s="67">
        <v>101</v>
      </c>
      <c r="AI18" s="70">
        <f>Y18</f>
        <v>0</v>
      </c>
      <c r="AK18" s="83">
        <f>MAX(D18:AC18)</f>
        <v>526</v>
      </c>
      <c r="AL18" s="86"/>
      <c r="AN18" s="71" t="s">
        <v>51</v>
      </c>
    </row>
    <row r="19" spans="1:40" x14ac:dyDescent="0.35">
      <c r="A19" s="53">
        <v>15</v>
      </c>
      <c r="B19" s="63" t="s">
        <v>75</v>
      </c>
      <c r="C19" s="64" t="s">
        <v>83</v>
      </c>
      <c r="D19" s="109">
        <v>448</v>
      </c>
      <c r="E19" s="109">
        <v>443</v>
      </c>
      <c r="F19" s="109">
        <v>479</v>
      </c>
      <c r="G19" s="109"/>
      <c r="H19" s="109"/>
      <c r="I19" s="109">
        <v>451</v>
      </c>
      <c r="J19" s="109">
        <v>463</v>
      </c>
      <c r="K19" s="109"/>
      <c r="L19" s="109"/>
      <c r="M19" s="109">
        <v>479</v>
      </c>
      <c r="N19" s="109"/>
      <c r="O19" s="109"/>
      <c r="P19" s="109">
        <v>508</v>
      </c>
      <c r="Q19" s="109">
        <v>497</v>
      </c>
      <c r="R19" s="109"/>
      <c r="S19" s="109">
        <v>511</v>
      </c>
      <c r="T19" s="109"/>
      <c r="U19" s="109">
        <v>494</v>
      </c>
      <c r="V19" s="109"/>
      <c r="W19" s="109">
        <v>466</v>
      </c>
      <c r="X19" s="109">
        <v>454</v>
      </c>
      <c r="Y19" s="129"/>
      <c r="Z19" s="130"/>
      <c r="AA19" s="109"/>
      <c r="AB19" s="109"/>
      <c r="AC19" s="109"/>
      <c r="AD19" s="110">
        <f>IF(SUM(D19:AC19)&gt;0,ROUND(SUM(D19:AC19)/COUNT(D19:AC19),2),0)</f>
        <v>474.42</v>
      </c>
      <c r="AE19" s="65">
        <f>SUM(D19:AC19)</f>
        <v>5693</v>
      </c>
      <c r="AF19" s="66">
        <f>COUNT(D19:AC19)</f>
        <v>12</v>
      </c>
      <c r="AG19" s="67">
        <f>COUNT(D19:AC19)+AH19</f>
        <v>12</v>
      </c>
      <c r="AH19" s="67"/>
      <c r="AI19" s="70">
        <f>Y19</f>
        <v>0</v>
      </c>
      <c r="AK19" s="83">
        <f>MAX(D19:AC19)</f>
        <v>511</v>
      </c>
      <c r="AL19" s="86"/>
      <c r="AN19" s="71" t="s">
        <v>52</v>
      </c>
    </row>
    <row r="20" spans="1:40" x14ac:dyDescent="0.35">
      <c r="A20" s="53">
        <v>16</v>
      </c>
      <c r="B20" s="63">
        <v>4</v>
      </c>
      <c r="C20" s="64" t="s">
        <v>82</v>
      </c>
      <c r="D20" s="109"/>
      <c r="E20" s="109">
        <v>524</v>
      </c>
      <c r="F20" s="109"/>
      <c r="G20" s="109">
        <v>468</v>
      </c>
      <c r="H20" s="109">
        <v>500</v>
      </c>
      <c r="I20" s="109">
        <v>478</v>
      </c>
      <c r="J20" s="109">
        <v>468</v>
      </c>
      <c r="K20" s="109">
        <v>450</v>
      </c>
      <c r="L20" s="109">
        <v>517</v>
      </c>
      <c r="M20" s="109">
        <v>467</v>
      </c>
      <c r="N20" s="109">
        <v>442</v>
      </c>
      <c r="O20" s="109">
        <v>438</v>
      </c>
      <c r="P20" s="109">
        <v>459</v>
      </c>
      <c r="Q20" s="109">
        <v>492</v>
      </c>
      <c r="R20" s="109"/>
      <c r="S20" s="109">
        <v>455</v>
      </c>
      <c r="T20" s="109">
        <v>483</v>
      </c>
      <c r="U20" s="109">
        <v>460</v>
      </c>
      <c r="V20" s="109">
        <v>447</v>
      </c>
      <c r="W20" s="109"/>
      <c r="X20" s="109">
        <v>463</v>
      </c>
      <c r="Y20" s="129"/>
      <c r="Z20" s="130">
        <v>492</v>
      </c>
      <c r="AA20" s="109">
        <v>471</v>
      </c>
      <c r="AB20" s="109">
        <v>455</v>
      </c>
      <c r="AC20" s="109">
        <v>489</v>
      </c>
      <c r="AD20" s="110">
        <f>IF(SUM(D20:AC20)&gt;0,ROUND(SUM(D20:AC20)/COUNT(D20:AC20),2),0)</f>
        <v>472.29</v>
      </c>
      <c r="AE20" s="65">
        <f>SUM(D20:AC20)</f>
        <v>9918</v>
      </c>
      <c r="AF20" s="66">
        <f>COUNT(D20:AC20)</f>
        <v>21</v>
      </c>
      <c r="AG20" s="67">
        <f>COUNT(D20:AC20)+AH20</f>
        <v>21</v>
      </c>
      <c r="AH20" s="67"/>
      <c r="AI20" s="70">
        <f>Y20</f>
        <v>0</v>
      </c>
      <c r="AK20" s="83">
        <f>MAX(D20:AC20)</f>
        <v>524</v>
      </c>
      <c r="AL20" s="86"/>
    </row>
    <row r="21" spans="1:40" x14ac:dyDescent="0.35">
      <c r="A21" s="53">
        <v>17</v>
      </c>
      <c r="B21" s="63" t="s">
        <v>75</v>
      </c>
      <c r="C21" s="64" t="s">
        <v>61</v>
      </c>
      <c r="D21" s="109">
        <v>436</v>
      </c>
      <c r="E21" s="109">
        <v>431</v>
      </c>
      <c r="F21" s="109">
        <v>451</v>
      </c>
      <c r="G21" s="109"/>
      <c r="H21" s="109"/>
      <c r="I21" s="109"/>
      <c r="J21" s="109"/>
      <c r="K21" s="109"/>
      <c r="L21" s="109"/>
      <c r="M21" s="109"/>
      <c r="N21" s="109">
        <v>443</v>
      </c>
      <c r="O21" s="109">
        <v>486</v>
      </c>
      <c r="P21" s="109">
        <v>444</v>
      </c>
      <c r="Q21" s="109"/>
      <c r="R21" s="109"/>
      <c r="S21" s="109">
        <v>478</v>
      </c>
      <c r="T21" s="109">
        <v>462</v>
      </c>
      <c r="U21" s="112"/>
      <c r="V21" s="109"/>
      <c r="W21" s="109"/>
      <c r="X21" s="109">
        <v>478</v>
      </c>
      <c r="Y21" s="129"/>
      <c r="Z21" s="130"/>
      <c r="AA21" s="109"/>
      <c r="AB21" s="109"/>
      <c r="AC21" s="109"/>
      <c r="AD21" s="110">
        <f>IF(SUM(D21:AC21)&gt;0,ROUND(SUM(D21:AC21)/COUNT(D21:AC21),2),0)</f>
        <v>456.56</v>
      </c>
      <c r="AE21" s="65">
        <f>SUM(D21:AC21)</f>
        <v>4109</v>
      </c>
      <c r="AF21" s="66">
        <f>COUNT(D21:AC21)</f>
        <v>9</v>
      </c>
      <c r="AG21" s="67">
        <f>COUNT(D21:AC21)+AH21</f>
        <v>85</v>
      </c>
      <c r="AH21" s="113">
        <v>76</v>
      </c>
      <c r="AI21" s="70">
        <f>Y21</f>
        <v>0</v>
      </c>
      <c r="AK21" s="83">
        <f>MAX(D21:AC21)</f>
        <v>486</v>
      </c>
      <c r="AL21" s="86">
        <v>499</v>
      </c>
      <c r="AM21" s="86">
        <v>387</v>
      </c>
    </row>
    <row r="22" spans="1:40" x14ac:dyDescent="0.35">
      <c r="A22" s="53">
        <v>18</v>
      </c>
      <c r="B22" s="63">
        <v>4</v>
      </c>
      <c r="C22" s="64" t="s">
        <v>62</v>
      </c>
      <c r="D22" s="109">
        <v>446</v>
      </c>
      <c r="E22" s="109">
        <v>476</v>
      </c>
      <c r="F22" s="109"/>
      <c r="G22" s="109">
        <v>448</v>
      </c>
      <c r="H22" s="109">
        <v>451</v>
      </c>
      <c r="I22" s="109">
        <v>470</v>
      </c>
      <c r="J22" s="109">
        <v>466</v>
      </c>
      <c r="K22" s="109">
        <v>483</v>
      </c>
      <c r="L22" s="109">
        <v>415</v>
      </c>
      <c r="M22" s="109">
        <v>438</v>
      </c>
      <c r="N22" s="109">
        <v>474</v>
      </c>
      <c r="O22" s="109">
        <v>416</v>
      </c>
      <c r="P22" s="109">
        <v>434</v>
      </c>
      <c r="Q22" s="109"/>
      <c r="R22" s="109">
        <v>476</v>
      </c>
      <c r="S22" s="109">
        <v>471</v>
      </c>
      <c r="T22" s="109">
        <v>468</v>
      </c>
      <c r="U22" s="109">
        <v>486</v>
      </c>
      <c r="V22" s="109">
        <v>407</v>
      </c>
      <c r="W22" s="109">
        <v>439</v>
      </c>
      <c r="X22" s="109">
        <v>432</v>
      </c>
      <c r="Y22" s="129">
        <v>458</v>
      </c>
      <c r="Z22" s="130">
        <v>459</v>
      </c>
      <c r="AA22" s="109">
        <v>445</v>
      </c>
      <c r="AB22" s="109">
        <v>433</v>
      </c>
      <c r="AC22" s="109"/>
      <c r="AD22" s="110">
        <f>IF(SUM(D22:AC22)&gt;0,ROUND(SUM(D22:AC22)/COUNT(D22:AC22),2),0)</f>
        <v>451.78</v>
      </c>
      <c r="AE22" s="65">
        <f>SUM(D22:AC22)</f>
        <v>10391</v>
      </c>
      <c r="AF22" s="66">
        <f>COUNT(D22:AC22)</f>
        <v>23</v>
      </c>
      <c r="AG22" s="67">
        <f>COUNT(D22:AC22)+AH22</f>
        <v>86</v>
      </c>
      <c r="AH22" s="67">
        <v>63</v>
      </c>
      <c r="AI22" s="70">
        <f>Y22</f>
        <v>458</v>
      </c>
      <c r="AJ22" s="60"/>
      <c r="AK22" s="83">
        <f>MAX(D22:AC22)</f>
        <v>486</v>
      </c>
      <c r="AL22" s="86">
        <v>502</v>
      </c>
      <c r="AM22" s="86">
        <v>464</v>
      </c>
    </row>
    <row r="23" spans="1:40" x14ac:dyDescent="0.35">
      <c r="A23" s="53">
        <v>19</v>
      </c>
      <c r="B23" s="63">
        <v>5</v>
      </c>
      <c r="C23" s="64" t="s">
        <v>73</v>
      </c>
      <c r="D23" s="109"/>
      <c r="E23" s="109"/>
      <c r="F23" s="109">
        <v>461</v>
      </c>
      <c r="G23" s="109">
        <v>437</v>
      </c>
      <c r="H23" s="109">
        <v>471</v>
      </c>
      <c r="I23" s="109">
        <v>450</v>
      </c>
      <c r="J23" s="109">
        <v>464</v>
      </c>
      <c r="K23" s="109"/>
      <c r="L23" s="109">
        <v>449</v>
      </c>
      <c r="M23" s="109">
        <v>456</v>
      </c>
      <c r="N23" s="109">
        <v>468</v>
      </c>
      <c r="O23" s="109">
        <v>478</v>
      </c>
      <c r="P23" s="109">
        <v>448</v>
      </c>
      <c r="Q23" s="109"/>
      <c r="R23" s="109">
        <v>411</v>
      </c>
      <c r="S23" s="109"/>
      <c r="T23" s="109">
        <v>450</v>
      </c>
      <c r="U23" s="109">
        <v>455</v>
      </c>
      <c r="V23" s="109">
        <v>436</v>
      </c>
      <c r="W23" s="109">
        <v>442</v>
      </c>
      <c r="X23" s="109">
        <v>455</v>
      </c>
      <c r="Y23" s="129">
        <v>432</v>
      </c>
      <c r="Z23" s="130">
        <v>451</v>
      </c>
      <c r="AA23" s="109"/>
      <c r="AB23" s="109"/>
      <c r="AC23" s="109"/>
      <c r="AD23" s="110">
        <f>IF(SUM(D23:AC23)&gt;0,ROUND(SUM(D23:AC23)/COUNT(D23:AC23),2),0)</f>
        <v>450.78</v>
      </c>
      <c r="AE23" s="65">
        <f>SUM(D23:AC23)</f>
        <v>8114</v>
      </c>
      <c r="AF23" s="66">
        <f>COUNT(D23:AC23)</f>
        <v>18</v>
      </c>
      <c r="AG23" s="67">
        <f>COUNT(D23:AC23)+AH23</f>
        <v>89</v>
      </c>
      <c r="AH23" s="67">
        <v>71</v>
      </c>
      <c r="AI23" s="70">
        <f>Y23</f>
        <v>432</v>
      </c>
      <c r="AJ23" s="59"/>
      <c r="AK23" s="83">
        <f>MAX(D23:AC23)</f>
        <v>478</v>
      </c>
      <c r="AL23" s="86">
        <v>483</v>
      </c>
    </row>
    <row r="24" spans="1:40" x14ac:dyDescent="0.35">
      <c r="A24" s="53">
        <v>20</v>
      </c>
      <c r="B24" s="63">
        <v>5</v>
      </c>
      <c r="C24" s="64" t="s">
        <v>68</v>
      </c>
      <c r="D24" s="109">
        <v>428</v>
      </c>
      <c r="E24" s="109">
        <v>452</v>
      </c>
      <c r="F24" s="109">
        <v>403</v>
      </c>
      <c r="G24" s="109">
        <v>486</v>
      </c>
      <c r="H24" s="109">
        <v>437</v>
      </c>
      <c r="I24" s="109">
        <v>426</v>
      </c>
      <c r="J24" s="109">
        <v>473</v>
      </c>
      <c r="K24" s="109"/>
      <c r="L24" s="109">
        <v>447</v>
      </c>
      <c r="M24" s="109">
        <v>424</v>
      </c>
      <c r="N24" s="109">
        <v>472</v>
      </c>
      <c r="O24" s="109"/>
      <c r="P24" s="109">
        <v>448</v>
      </c>
      <c r="Q24" s="109"/>
      <c r="R24" s="109">
        <v>479</v>
      </c>
      <c r="S24" s="109">
        <v>433</v>
      </c>
      <c r="T24" s="109">
        <v>427</v>
      </c>
      <c r="U24" s="109">
        <v>456</v>
      </c>
      <c r="V24" s="109">
        <v>434</v>
      </c>
      <c r="W24" s="109">
        <v>462</v>
      </c>
      <c r="X24" s="109">
        <v>479</v>
      </c>
      <c r="Y24" s="129">
        <v>458</v>
      </c>
      <c r="Z24" s="130">
        <v>428</v>
      </c>
      <c r="AA24" s="109">
        <v>442</v>
      </c>
      <c r="AB24" s="109"/>
      <c r="AC24" s="109"/>
      <c r="AD24" s="110">
        <f>IF(SUM(D24:AC24)&gt;0,ROUND(SUM(D24:AC24)/COUNT(D24:AC24),2),0)</f>
        <v>447.33</v>
      </c>
      <c r="AE24" s="65">
        <f>SUM(D24:AC24)</f>
        <v>9394</v>
      </c>
      <c r="AF24" s="66">
        <f>COUNT(D24:AC24)</f>
        <v>21</v>
      </c>
      <c r="AG24" s="67">
        <f>COUNT(D24:AC24)+AH24</f>
        <v>65</v>
      </c>
      <c r="AH24" s="67">
        <v>44</v>
      </c>
      <c r="AI24" s="70">
        <f>Y24</f>
        <v>458</v>
      </c>
      <c r="AJ24" s="59"/>
      <c r="AK24" s="83">
        <f>MAX(D24:AC24)</f>
        <v>486</v>
      </c>
      <c r="AL24" s="86">
        <v>470</v>
      </c>
      <c r="AM24" s="86">
        <v>419</v>
      </c>
    </row>
    <row r="25" spans="1:40" x14ac:dyDescent="0.35">
      <c r="A25" s="53">
        <v>21</v>
      </c>
      <c r="B25" s="63">
        <v>4</v>
      </c>
      <c r="C25" s="64" t="s">
        <v>81</v>
      </c>
      <c r="D25" s="109">
        <v>424</v>
      </c>
      <c r="E25" s="109">
        <v>425</v>
      </c>
      <c r="F25" s="109"/>
      <c r="G25" s="109">
        <v>437</v>
      </c>
      <c r="H25" s="109">
        <v>399</v>
      </c>
      <c r="I25" s="109">
        <v>423</v>
      </c>
      <c r="J25" s="109">
        <v>437</v>
      </c>
      <c r="K25" s="109">
        <v>406</v>
      </c>
      <c r="L25" s="109">
        <v>441</v>
      </c>
      <c r="M25" s="109">
        <v>410</v>
      </c>
      <c r="N25" s="109">
        <v>430</v>
      </c>
      <c r="O25" s="109">
        <v>429</v>
      </c>
      <c r="P25" s="109">
        <v>441</v>
      </c>
      <c r="Q25" s="109">
        <v>434</v>
      </c>
      <c r="R25" s="109">
        <v>432</v>
      </c>
      <c r="S25" s="109">
        <v>451</v>
      </c>
      <c r="T25" s="109">
        <v>459</v>
      </c>
      <c r="U25" s="109">
        <v>441</v>
      </c>
      <c r="V25" s="109">
        <v>434</v>
      </c>
      <c r="W25" s="109">
        <v>444</v>
      </c>
      <c r="X25" s="109"/>
      <c r="Y25" s="129"/>
      <c r="Z25" s="130">
        <v>462</v>
      </c>
      <c r="AA25" s="109"/>
      <c r="AB25" s="109"/>
      <c r="AC25" s="109"/>
      <c r="AD25" s="110">
        <f>IF(SUM(D25:AC25)&gt;0,ROUND(SUM(D25:AC25)/COUNT(D25:AC25),2),0)</f>
        <v>432.95</v>
      </c>
      <c r="AE25" s="65">
        <f>SUM(D25:AC25)</f>
        <v>8659</v>
      </c>
      <c r="AF25" s="66">
        <f>COUNT(D25:AC25)</f>
        <v>20</v>
      </c>
      <c r="AG25" s="67">
        <f>COUNT(D25:AC25)+AH25</f>
        <v>20</v>
      </c>
      <c r="AH25" s="67"/>
      <c r="AI25" s="70">
        <f>Y25</f>
        <v>0</v>
      </c>
      <c r="AK25" s="83">
        <f>MAX(D25:AC25)</f>
        <v>462</v>
      </c>
      <c r="AL25" s="86"/>
    </row>
    <row r="26" spans="1:40" x14ac:dyDescent="0.35">
      <c r="A26" s="53">
        <v>22</v>
      </c>
      <c r="B26" s="63">
        <v>5</v>
      </c>
      <c r="C26" s="68" t="s">
        <v>60</v>
      </c>
      <c r="D26" s="109">
        <v>407</v>
      </c>
      <c r="E26" s="109">
        <v>426</v>
      </c>
      <c r="F26" s="109">
        <v>436</v>
      </c>
      <c r="G26" s="109">
        <v>424</v>
      </c>
      <c r="H26" s="109">
        <v>455</v>
      </c>
      <c r="I26" s="109">
        <v>454</v>
      </c>
      <c r="J26" s="109">
        <v>430</v>
      </c>
      <c r="K26" s="109"/>
      <c r="L26" s="109">
        <v>435</v>
      </c>
      <c r="M26" s="109">
        <v>414</v>
      </c>
      <c r="N26" s="109">
        <v>414</v>
      </c>
      <c r="O26" s="109">
        <v>402</v>
      </c>
      <c r="P26" s="109">
        <v>420</v>
      </c>
      <c r="Q26" s="109">
        <v>451</v>
      </c>
      <c r="R26" s="109">
        <v>442</v>
      </c>
      <c r="S26" s="109">
        <v>425</v>
      </c>
      <c r="T26" s="109">
        <v>431</v>
      </c>
      <c r="U26" s="109">
        <v>447</v>
      </c>
      <c r="V26" s="109"/>
      <c r="W26" s="109">
        <v>442</v>
      </c>
      <c r="X26" s="109"/>
      <c r="Y26" s="129"/>
      <c r="Z26" s="130"/>
      <c r="AA26" s="109"/>
      <c r="AB26" s="109"/>
      <c r="AC26" s="109"/>
      <c r="AD26" s="110">
        <f>IF(SUM(D26:AC26)&gt;0,ROUND(SUM(D26:AC26)/COUNT(D26:AC26),2),0)</f>
        <v>430.83</v>
      </c>
      <c r="AE26" s="65">
        <f>SUM(D26:AC26)</f>
        <v>7755</v>
      </c>
      <c r="AF26" s="66">
        <f>COUNT(D26:AC26)</f>
        <v>18</v>
      </c>
      <c r="AG26" s="67">
        <f>COUNT(D26:AC26)+AH26</f>
        <v>70</v>
      </c>
      <c r="AH26" s="67">
        <v>52</v>
      </c>
      <c r="AI26" s="70">
        <f>Y26</f>
        <v>0</v>
      </c>
      <c r="AJ26" s="60"/>
      <c r="AK26" s="83">
        <f>MAX(D26:AC26)</f>
        <v>455</v>
      </c>
      <c r="AL26" s="86">
        <v>479</v>
      </c>
      <c r="AM26" s="86">
        <v>435</v>
      </c>
    </row>
    <row r="27" spans="1:40" x14ac:dyDescent="0.35">
      <c r="A27" s="53">
        <v>23</v>
      </c>
      <c r="B27" s="63">
        <v>5</v>
      </c>
      <c r="C27" s="64" t="s">
        <v>67</v>
      </c>
      <c r="D27" s="109">
        <v>425</v>
      </c>
      <c r="E27" s="109">
        <v>430</v>
      </c>
      <c r="F27" s="109">
        <v>413</v>
      </c>
      <c r="G27" s="109">
        <v>439</v>
      </c>
      <c r="H27" s="109">
        <v>415</v>
      </c>
      <c r="I27" s="109">
        <v>448</v>
      </c>
      <c r="J27" s="109">
        <v>450</v>
      </c>
      <c r="K27" s="109"/>
      <c r="L27" s="109"/>
      <c r="M27" s="109">
        <v>434</v>
      </c>
      <c r="N27" s="109">
        <v>458</v>
      </c>
      <c r="O27" s="109">
        <v>404</v>
      </c>
      <c r="P27" s="109">
        <v>449</v>
      </c>
      <c r="Q27" s="109">
        <v>430</v>
      </c>
      <c r="R27" s="109">
        <v>365</v>
      </c>
      <c r="S27" s="109">
        <v>445</v>
      </c>
      <c r="T27" s="109">
        <v>427</v>
      </c>
      <c r="U27" s="109">
        <v>441</v>
      </c>
      <c r="V27" s="109">
        <v>448</v>
      </c>
      <c r="W27" s="109">
        <v>436</v>
      </c>
      <c r="X27" s="109"/>
      <c r="Y27" s="129"/>
      <c r="Z27" s="130">
        <v>408</v>
      </c>
      <c r="AA27" s="109"/>
      <c r="AB27" s="109"/>
      <c r="AC27" s="109"/>
      <c r="AD27" s="110">
        <f>IF(SUM(D27:AC27)&gt;0,ROUND(SUM(D27:AC27)/COUNT(D27:AC27),2),0)</f>
        <v>429.74</v>
      </c>
      <c r="AE27" s="65">
        <f>SUM(D27:AC27)</f>
        <v>8165</v>
      </c>
      <c r="AF27" s="66">
        <f>COUNT(D27:AC27)</f>
        <v>19</v>
      </c>
      <c r="AG27" s="67">
        <f>COUNT(D27:AC27)+AH27</f>
        <v>34</v>
      </c>
      <c r="AH27" s="67">
        <v>15</v>
      </c>
      <c r="AI27" s="70">
        <f>Y27</f>
        <v>0</v>
      </c>
      <c r="AK27" s="83">
        <f>MAX(D27:AC27)</f>
        <v>458</v>
      </c>
      <c r="AL27" s="86">
        <v>471</v>
      </c>
      <c r="AM27" s="86">
        <v>344</v>
      </c>
    </row>
    <row r="28" spans="1:40" x14ac:dyDescent="0.35">
      <c r="A28" s="53">
        <v>24</v>
      </c>
      <c r="B28" s="63">
        <v>4</v>
      </c>
      <c r="C28" s="64" t="s">
        <v>3</v>
      </c>
      <c r="D28" s="109">
        <v>455</v>
      </c>
      <c r="E28" s="109">
        <v>436</v>
      </c>
      <c r="F28" s="109"/>
      <c r="G28" s="109"/>
      <c r="H28" s="109">
        <v>433</v>
      </c>
      <c r="I28" s="109">
        <v>421</v>
      </c>
      <c r="J28" s="109">
        <v>418</v>
      </c>
      <c r="K28" s="109">
        <v>356</v>
      </c>
      <c r="L28" s="109">
        <v>432</v>
      </c>
      <c r="M28" s="109">
        <v>451</v>
      </c>
      <c r="N28" s="109">
        <v>438</v>
      </c>
      <c r="O28" s="109">
        <v>456</v>
      </c>
      <c r="P28" s="109">
        <v>384</v>
      </c>
      <c r="Q28" s="109"/>
      <c r="R28" s="109">
        <v>457</v>
      </c>
      <c r="S28" s="109">
        <v>397</v>
      </c>
      <c r="T28" s="109">
        <v>390</v>
      </c>
      <c r="U28" s="109">
        <v>444</v>
      </c>
      <c r="V28" s="109">
        <v>486</v>
      </c>
      <c r="W28" s="109">
        <v>434</v>
      </c>
      <c r="X28" s="109">
        <v>444</v>
      </c>
      <c r="Y28" s="129">
        <v>355</v>
      </c>
      <c r="Z28" s="130">
        <v>489</v>
      </c>
      <c r="AA28" s="109"/>
      <c r="AB28" s="109"/>
      <c r="AC28" s="109"/>
      <c r="AD28" s="110">
        <f>IF(SUM(D28:AC28)&gt;0,ROUND(SUM(D28:AC28)/COUNT(D28:AC28),2),0)</f>
        <v>428.8</v>
      </c>
      <c r="AE28" s="65">
        <f>SUM(D28:AC28)</f>
        <v>8576</v>
      </c>
      <c r="AF28" s="66">
        <f>COUNT(D28:AC28)</f>
        <v>20</v>
      </c>
      <c r="AG28" s="67">
        <f>COUNT(D28:AC28)+AH28</f>
        <v>300</v>
      </c>
      <c r="AH28" s="67">
        <v>280</v>
      </c>
      <c r="AI28" s="70">
        <f>Y28</f>
        <v>355</v>
      </c>
      <c r="AK28" s="83">
        <f>MAX(D28:AC28)</f>
        <v>489</v>
      </c>
      <c r="AL28" s="86">
        <v>493</v>
      </c>
      <c r="AM28" s="86">
        <v>447</v>
      </c>
    </row>
    <row r="29" spans="1:40" x14ac:dyDescent="0.35">
      <c r="A29" s="53">
        <v>25</v>
      </c>
      <c r="B29" s="63">
        <v>3</v>
      </c>
      <c r="C29" s="64" t="s">
        <v>0</v>
      </c>
      <c r="D29" s="109">
        <v>443</v>
      </c>
      <c r="E29" s="109"/>
      <c r="F29" s="109"/>
      <c r="G29" s="109"/>
      <c r="H29" s="109">
        <v>446</v>
      </c>
      <c r="I29" s="109"/>
      <c r="J29" s="109">
        <v>408</v>
      </c>
      <c r="K29" s="109"/>
      <c r="L29" s="109">
        <v>417</v>
      </c>
      <c r="M29" s="109"/>
      <c r="N29" s="109"/>
      <c r="O29" s="109"/>
      <c r="P29" s="109">
        <v>395</v>
      </c>
      <c r="Q29" s="109"/>
      <c r="R29" s="109"/>
      <c r="S29" s="109">
        <v>398</v>
      </c>
      <c r="T29" s="109">
        <v>424</v>
      </c>
      <c r="U29" s="109"/>
      <c r="V29" s="109">
        <v>419</v>
      </c>
      <c r="W29" s="109"/>
      <c r="X29" s="109"/>
      <c r="Y29" s="129"/>
      <c r="Z29" s="130"/>
      <c r="AA29" s="109"/>
      <c r="AB29" s="109"/>
      <c r="AC29" s="109"/>
      <c r="AD29" s="110">
        <f>IF(SUM(D29:AC29)&gt;0,ROUND(SUM(D29:AC29)/COUNT(D29:AC29),2),0)</f>
        <v>418.75</v>
      </c>
      <c r="AE29" s="65">
        <f>SUM(D29:AC29)</f>
        <v>3350</v>
      </c>
      <c r="AF29" s="66">
        <f>COUNT(D29:AC29)</f>
        <v>8</v>
      </c>
      <c r="AG29" s="67">
        <f>COUNT(D29:AC29)+AH29</f>
        <v>835</v>
      </c>
      <c r="AH29" s="67">
        <v>827</v>
      </c>
      <c r="AI29" s="70">
        <f>Y29</f>
        <v>0</v>
      </c>
      <c r="AJ29" s="59"/>
      <c r="AK29" s="83">
        <f>MAX(D29:AC29)</f>
        <v>446</v>
      </c>
      <c r="AL29" s="86">
        <v>511</v>
      </c>
      <c r="AM29" s="86">
        <v>476</v>
      </c>
    </row>
    <row r="30" spans="1:40" x14ac:dyDescent="0.35">
      <c r="A30" s="53">
        <v>26</v>
      </c>
      <c r="B30" s="63">
        <v>5</v>
      </c>
      <c r="C30" s="64" t="s">
        <v>9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>
        <v>384</v>
      </c>
      <c r="P30" s="109"/>
      <c r="Q30" s="109">
        <v>411</v>
      </c>
      <c r="R30" s="109">
        <v>403</v>
      </c>
      <c r="S30" s="109"/>
      <c r="T30" s="109"/>
      <c r="U30" s="109">
        <v>435</v>
      </c>
      <c r="V30" s="109">
        <v>388</v>
      </c>
      <c r="W30" s="109"/>
      <c r="X30" s="109"/>
      <c r="Y30" s="129"/>
      <c r="Z30" s="130">
        <v>387</v>
      </c>
      <c r="AA30" s="109"/>
      <c r="AB30" s="109"/>
      <c r="AC30" s="109"/>
      <c r="AD30" s="110">
        <f>IF(SUM(D30:AC30)&gt;0,ROUND(SUM(D30:AC30)/COUNT(D30:AC30),2),0)</f>
        <v>401.33</v>
      </c>
      <c r="AE30" s="65">
        <f>SUM(D30:AC30)</f>
        <v>2408</v>
      </c>
      <c r="AF30" s="66">
        <f>COUNT(D30:AC30)</f>
        <v>6</v>
      </c>
      <c r="AG30" s="67">
        <f>COUNT(D30:AC30)+AH30</f>
        <v>602</v>
      </c>
      <c r="AH30" s="67">
        <v>596</v>
      </c>
      <c r="AI30" s="70">
        <f>Y30</f>
        <v>0</v>
      </c>
      <c r="AK30" s="83">
        <f>MAX(D30:AC30)</f>
        <v>435</v>
      </c>
      <c r="AL30" s="86">
        <v>447</v>
      </c>
      <c r="AM30" s="86">
        <v>454</v>
      </c>
    </row>
    <row r="31" spans="1:40" x14ac:dyDescent="0.35">
      <c r="A31" s="53">
        <v>27</v>
      </c>
      <c r="B31" s="63" t="s">
        <v>75</v>
      </c>
      <c r="C31" s="64" t="s">
        <v>85</v>
      </c>
      <c r="D31" s="109"/>
      <c r="E31" s="109"/>
      <c r="F31" s="109"/>
      <c r="G31" s="109"/>
      <c r="H31" s="109">
        <v>381</v>
      </c>
      <c r="I31" s="109">
        <v>404</v>
      </c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29"/>
      <c r="Z31" s="130"/>
      <c r="AA31" s="109"/>
      <c r="AB31" s="109"/>
      <c r="AC31" s="109"/>
      <c r="AD31" s="110">
        <f>IF(SUM(D31:AC31)&gt;0,ROUND(SUM(D31:AC31)/COUNT(D31:AC31),2),0)</f>
        <v>392.5</v>
      </c>
      <c r="AE31" s="65">
        <f>SUM(D31:AC31)</f>
        <v>785</v>
      </c>
      <c r="AF31" s="66">
        <f>COUNT(D31:AC31)</f>
        <v>2</v>
      </c>
      <c r="AG31" s="67">
        <f>COUNT(D31:AC31)+AH31</f>
        <v>2</v>
      </c>
      <c r="AH31" s="67"/>
      <c r="AI31" s="70">
        <f>Y31</f>
        <v>0</v>
      </c>
      <c r="AK31" s="83">
        <f>MAX(D31:AC31)</f>
        <v>404</v>
      </c>
      <c r="AL31" s="86"/>
    </row>
    <row r="32" spans="1:40" hidden="1" x14ac:dyDescent="0.35">
      <c r="A32" s="53">
        <v>28</v>
      </c>
      <c r="B32" s="63" t="s">
        <v>75</v>
      </c>
      <c r="C32" s="64" t="s">
        <v>45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10">
        <f t="shared" ref="AD32" si="0">IF(SUM(D32:AC32)&gt;0,ROUND(SUM(D32:AC32)/COUNT(D32:AC32),2),0)</f>
        <v>0</v>
      </c>
      <c r="AE32" s="65">
        <f t="shared" ref="AE32" si="1">SUM(D32:AC32)</f>
        <v>0</v>
      </c>
      <c r="AF32" s="66">
        <f t="shared" ref="AF32" si="2">COUNT(D32:AC32)</f>
        <v>0</v>
      </c>
      <c r="AG32" s="67">
        <f t="shared" ref="AG32" si="3">COUNT(D32:AC32)+AH32</f>
        <v>21</v>
      </c>
      <c r="AH32" s="66">
        <v>21</v>
      </c>
      <c r="AI32" s="70">
        <f t="shared" ref="AI32" si="4">W32</f>
        <v>0</v>
      </c>
      <c r="AJ32" s="59"/>
      <c r="AK32" s="83">
        <f t="shared" ref="AK32" si="5">MAX(D32:AC32)</f>
        <v>0</v>
      </c>
      <c r="AL32" s="86">
        <v>397</v>
      </c>
      <c r="AM32" s="86">
        <v>339</v>
      </c>
    </row>
    <row r="33" spans="2:35" ht="20.25" customHeight="1" x14ac:dyDescent="0.35">
      <c r="AI33" s="82"/>
    </row>
    <row r="34" spans="2:35" x14ac:dyDescent="0.35">
      <c r="B34" s="100" t="s">
        <v>65</v>
      </c>
      <c r="E34" s="55"/>
      <c r="J34" s="74" t="s">
        <v>74</v>
      </c>
      <c r="L34" s="72"/>
      <c r="AI34" s="82"/>
    </row>
    <row r="35" spans="2:35" x14ac:dyDescent="0.35">
      <c r="R35" s="55"/>
    </row>
    <row r="37" spans="2:35" x14ac:dyDescent="0.35">
      <c r="C37" s="75" t="s">
        <v>56</v>
      </c>
      <c r="D37" s="76">
        <f>SUM(D5:D32)</f>
        <v>8272</v>
      </c>
      <c r="E37" s="76">
        <f t="shared" ref="E37:AC37" si="6">SUM(E5:E32)</f>
        <v>8451</v>
      </c>
      <c r="F37" s="76">
        <f t="shared" si="6"/>
        <v>6193</v>
      </c>
      <c r="G37" s="76">
        <f t="shared" si="6"/>
        <v>8654</v>
      </c>
      <c r="H37" s="76">
        <f>SUM(H5:H32)</f>
        <v>10806</v>
      </c>
      <c r="I37" s="76">
        <f t="shared" si="6"/>
        <v>9482</v>
      </c>
      <c r="J37" s="76">
        <f t="shared" si="6"/>
        <v>11342</v>
      </c>
      <c r="K37" s="76">
        <f t="shared" si="6"/>
        <v>6737</v>
      </c>
      <c r="L37" s="76">
        <f t="shared" si="6"/>
        <v>9052</v>
      </c>
      <c r="M37" s="123">
        <f t="shared" si="6"/>
        <v>10772</v>
      </c>
      <c r="N37" s="76">
        <f t="shared" si="6"/>
        <v>9522</v>
      </c>
      <c r="O37" s="76">
        <f t="shared" si="6"/>
        <v>6776</v>
      </c>
      <c r="P37" s="76">
        <f>SUM(P5:P32)</f>
        <v>10849</v>
      </c>
      <c r="Q37" s="76">
        <f t="shared" si="6"/>
        <v>7817</v>
      </c>
      <c r="R37" s="76">
        <f t="shared" si="6"/>
        <v>7418</v>
      </c>
      <c r="S37" s="76">
        <f t="shared" si="6"/>
        <v>10590</v>
      </c>
      <c r="T37" s="76">
        <f t="shared" si="6"/>
        <v>10882</v>
      </c>
      <c r="U37" s="76">
        <f t="shared" si="6"/>
        <v>11500</v>
      </c>
      <c r="V37" s="76">
        <f t="shared" si="6"/>
        <v>9457</v>
      </c>
      <c r="W37" s="76">
        <f t="shared" si="6"/>
        <v>9039</v>
      </c>
      <c r="X37" s="76">
        <f>SUM(X5:X32)</f>
        <v>8631</v>
      </c>
      <c r="Y37" s="76">
        <f t="shared" si="6"/>
        <v>5239</v>
      </c>
      <c r="Z37" s="76">
        <f t="shared" si="6"/>
        <v>5552</v>
      </c>
      <c r="AA37" s="76">
        <f t="shared" si="6"/>
        <v>2858</v>
      </c>
      <c r="AB37" s="76">
        <f t="shared" si="6"/>
        <v>1397</v>
      </c>
      <c r="AC37" s="76">
        <f t="shared" si="6"/>
        <v>923</v>
      </c>
      <c r="AD37" s="77">
        <f>SUM(D5:AC32)</f>
        <v>208211</v>
      </c>
      <c r="AE37" s="77">
        <f>SUM(D37:AC37)</f>
        <v>208211</v>
      </c>
    </row>
    <row r="38" spans="2:35" x14ac:dyDescent="0.35">
      <c r="C38" s="78" t="s">
        <v>53</v>
      </c>
      <c r="D38" s="79">
        <v>2098</v>
      </c>
      <c r="E38" s="79">
        <v>2074</v>
      </c>
      <c r="F38" s="79">
        <v>2034</v>
      </c>
      <c r="G38" s="79">
        <v>2113</v>
      </c>
      <c r="H38" s="79">
        <v>2050</v>
      </c>
      <c r="I38" s="79">
        <v>2123</v>
      </c>
      <c r="J38" s="79">
        <v>2073</v>
      </c>
      <c r="K38" s="79">
        <v>2056</v>
      </c>
      <c r="L38" s="79">
        <v>2073</v>
      </c>
      <c r="M38" s="79">
        <v>1979</v>
      </c>
      <c r="N38" s="79">
        <v>2013</v>
      </c>
      <c r="O38" s="79"/>
      <c r="P38" s="79">
        <v>2098</v>
      </c>
      <c r="Q38" s="79">
        <v>2139</v>
      </c>
      <c r="R38" s="79">
        <v>2051</v>
      </c>
      <c r="S38" s="79">
        <v>2136</v>
      </c>
      <c r="T38" s="79">
        <v>2073</v>
      </c>
      <c r="U38" s="79">
        <v>2090</v>
      </c>
      <c r="V38" s="79">
        <v>2095</v>
      </c>
      <c r="W38" s="79">
        <v>2057</v>
      </c>
      <c r="X38" s="79">
        <v>2025</v>
      </c>
      <c r="Y38" s="79">
        <v>2010</v>
      </c>
      <c r="Z38" s="79"/>
      <c r="AA38" s="79"/>
      <c r="AB38" s="79"/>
      <c r="AC38" s="79"/>
      <c r="AD38" s="77">
        <f t="shared" ref="AD38:AD43" si="7">SUM(D38:AC38)</f>
        <v>43460</v>
      </c>
      <c r="AE38" s="80"/>
    </row>
    <row r="39" spans="2:35" x14ac:dyDescent="0.35">
      <c r="C39" s="78" t="s">
        <v>54</v>
      </c>
      <c r="D39" s="79"/>
      <c r="E39" s="79">
        <v>1887</v>
      </c>
      <c r="F39" s="79"/>
      <c r="G39" s="79">
        <v>1929</v>
      </c>
      <c r="H39" s="79">
        <v>2010</v>
      </c>
      <c r="I39" s="79">
        <v>1946</v>
      </c>
      <c r="J39" s="79">
        <v>1911</v>
      </c>
      <c r="K39" s="79">
        <v>2030</v>
      </c>
      <c r="L39" s="79">
        <v>1976</v>
      </c>
      <c r="M39" s="79">
        <v>1833</v>
      </c>
      <c r="N39" s="79">
        <v>2031</v>
      </c>
      <c r="O39" s="79"/>
      <c r="P39" s="79">
        <v>1874</v>
      </c>
      <c r="Q39" s="79"/>
      <c r="R39" s="79">
        <v>1902</v>
      </c>
      <c r="S39" s="79">
        <v>1922</v>
      </c>
      <c r="T39" s="79">
        <v>1942</v>
      </c>
      <c r="U39" s="79">
        <v>1937</v>
      </c>
      <c r="V39" s="79">
        <v>1968</v>
      </c>
      <c r="W39" s="79">
        <v>1957</v>
      </c>
      <c r="X39" s="79">
        <v>1999</v>
      </c>
      <c r="Y39" s="79">
        <v>2001</v>
      </c>
      <c r="Z39" s="79"/>
      <c r="AA39" s="79"/>
      <c r="AB39" s="79"/>
      <c r="AC39" s="79"/>
      <c r="AD39" s="77">
        <f t="shared" si="7"/>
        <v>35055</v>
      </c>
      <c r="AE39" s="80"/>
    </row>
    <row r="40" spans="2:35" x14ac:dyDescent="0.35">
      <c r="C40" s="78" t="s">
        <v>55</v>
      </c>
      <c r="D40" s="79">
        <v>1854</v>
      </c>
      <c r="E40" s="79"/>
      <c r="F40" s="79">
        <v>1968</v>
      </c>
      <c r="G40" s="79">
        <v>1944</v>
      </c>
      <c r="H40" s="79">
        <v>1866</v>
      </c>
      <c r="I40" s="79"/>
      <c r="J40" s="79">
        <v>1854</v>
      </c>
      <c r="K40" s="79">
        <v>1920</v>
      </c>
      <c r="L40" s="79">
        <v>1867</v>
      </c>
      <c r="M40" s="79"/>
      <c r="N40" s="79">
        <v>1987</v>
      </c>
      <c r="O40" s="79">
        <v>1821</v>
      </c>
      <c r="P40" s="79">
        <v>1917</v>
      </c>
      <c r="Q40" s="79">
        <v>1970</v>
      </c>
      <c r="R40" s="79"/>
      <c r="S40" s="79">
        <v>2015</v>
      </c>
      <c r="T40" s="79">
        <v>1964</v>
      </c>
      <c r="U40" s="79">
        <v>1823</v>
      </c>
      <c r="V40" s="79">
        <v>1942</v>
      </c>
      <c r="W40" s="79"/>
      <c r="X40" s="79">
        <v>1953</v>
      </c>
      <c r="Y40" s="79"/>
      <c r="Z40" s="79"/>
      <c r="AA40" s="79"/>
      <c r="AB40" s="79"/>
      <c r="AC40" s="79"/>
      <c r="AD40" s="77">
        <f t="shared" si="7"/>
        <v>30665</v>
      </c>
      <c r="AE40" s="80"/>
      <c r="AG40" s="96" t="s">
        <v>42</v>
      </c>
      <c r="AI40" s="98">
        <v>475</v>
      </c>
    </row>
    <row r="41" spans="2:35" x14ac:dyDescent="0.35">
      <c r="C41" s="78" t="s">
        <v>70</v>
      </c>
      <c r="D41" s="79">
        <v>1753</v>
      </c>
      <c r="E41" s="79">
        <v>1861</v>
      </c>
      <c r="F41" s="79"/>
      <c r="G41" s="79">
        <v>1795</v>
      </c>
      <c r="H41" s="79">
        <v>1783</v>
      </c>
      <c r="I41" s="79">
        <v>1792</v>
      </c>
      <c r="J41" s="79">
        <v>1789</v>
      </c>
      <c r="K41" s="79">
        <v>1695</v>
      </c>
      <c r="L41" s="79">
        <v>1805</v>
      </c>
      <c r="M41" s="79">
        <v>1766</v>
      </c>
      <c r="N41" s="79">
        <v>1784</v>
      </c>
      <c r="O41" s="79">
        <v>1758</v>
      </c>
      <c r="P41" s="79">
        <v>1714</v>
      </c>
      <c r="Q41" s="79"/>
      <c r="R41" s="79">
        <v>1823</v>
      </c>
      <c r="S41" s="79">
        <v>1688</v>
      </c>
      <c r="T41" s="79">
        <v>1735</v>
      </c>
      <c r="U41" s="79">
        <v>1841</v>
      </c>
      <c r="V41" s="79">
        <v>1763</v>
      </c>
      <c r="W41" s="79">
        <v>1777</v>
      </c>
      <c r="X41" s="79">
        <v>1810</v>
      </c>
      <c r="Y41" s="79">
        <v>1703</v>
      </c>
      <c r="Z41" s="79"/>
      <c r="AA41" s="79"/>
      <c r="AB41" s="79"/>
      <c r="AC41" s="79"/>
      <c r="AD41" s="77">
        <f t="shared" si="7"/>
        <v>35435</v>
      </c>
      <c r="AE41" s="80"/>
      <c r="AG41" s="96" t="s">
        <v>42</v>
      </c>
      <c r="AI41" s="98"/>
    </row>
    <row r="42" spans="2:35" x14ac:dyDescent="0.35">
      <c r="C42" s="78" t="s">
        <v>86</v>
      </c>
      <c r="D42" s="79">
        <v>1719</v>
      </c>
      <c r="E42" s="79">
        <v>1753</v>
      </c>
      <c r="F42" s="79">
        <v>1713</v>
      </c>
      <c r="G42" s="79">
        <v>1786</v>
      </c>
      <c r="H42" s="79">
        <v>1778</v>
      </c>
      <c r="I42" s="79">
        <v>1778</v>
      </c>
      <c r="J42" s="79">
        <v>1817</v>
      </c>
      <c r="K42" s="79"/>
      <c r="L42" s="79">
        <v>1764</v>
      </c>
      <c r="M42" s="79">
        <v>1728</v>
      </c>
      <c r="N42" s="79">
        <v>1812</v>
      </c>
      <c r="O42" s="79">
        <v>1619</v>
      </c>
      <c r="P42" s="79">
        <v>1705</v>
      </c>
      <c r="Q42" s="79">
        <v>1726</v>
      </c>
      <c r="R42" s="79">
        <v>1642</v>
      </c>
      <c r="S42" s="79">
        <v>1719</v>
      </c>
      <c r="T42" s="79">
        <v>1741</v>
      </c>
      <c r="U42" s="79">
        <v>1764</v>
      </c>
      <c r="V42" s="79">
        <v>1689</v>
      </c>
      <c r="W42" s="79">
        <v>1811</v>
      </c>
      <c r="X42" s="79"/>
      <c r="Y42" s="79"/>
      <c r="Z42" s="79"/>
      <c r="AA42" s="79"/>
      <c r="AB42" s="79"/>
      <c r="AC42" s="79"/>
      <c r="AD42" s="77">
        <f t="shared" si="7"/>
        <v>33064</v>
      </c>
      <c r="AE42" s="80"/>
      <c r="AG42" s="96" t="s">
        <v>42</v>
      </c>
      <c r="AI42" s="98"/>
    </row>
    <row r="43" spans="2:35" x14ac:dyDescent="0.35">
      <c r="C43" s="78" t="s">
        <v>63</v>
      </c>
      <c r="D43" s="79">
        <v>1735</v>
      </c>
      <c r="E43" s="79">
        <v>1817</v>
      </c>
      <c r="F43" s="79">
        <v>1893</v>
      </c>
      <c r="G43" s="79"/>
      <c r="H43" s="79">
        <v>1822</v>
      </c>
      <c r="I43" s="79">
        <v>1843</v>
      </c>
      <c r="J43" s="79">
        <v>1898</v>
      </c>
      <c r="K43" s="79"/>
      <c r="L43" s="79"/>
      <c r="M43" s="79">
        <v>1968</v>
      </c>
      <c r="N43" s="79">
        <v>1882</v>
      </c>
      <c r="O43" s="79">
        <v>1986</v>
      </c>
      <c r="P43" s="79">
        <v>1975</v>
      </c>
      <c r="Q43" s="79">
        <v>1982</v>
      </c>
      <c r="R43" s="79"/>
      <c r="S43" s="79">
        <v>2007</v>
      </c>
      <c r="T43" s="79">
        <v>1925</v>
      </c>
      <c r="U43" s="79">
        <v>2045</v>
      </c>
      <c r="V43" s="79"/>
      <c r="W43" s="79">
        <v>1926</v>
      </c>
      <c r="X43" s="79">
        <v>1828</v>
      </c>
      <c r="Y43" s="79"/>
      <c r="Z43" s="79"/>
      <c r="AA43" s="79"/>
      <c r="AB43" s="79"/>
      <c r="AC43" s="79"/>
      <c r="AD43" s="77">
        <f t="shared" si="7"/>
        <v>30532</v>
      </c>
      <c r="AE43" s="80"/>
      <c r="AG43" s="96" t="s">
        <v>42</v>
      </c>
      <c r="AI43" s="98"/>
    </row>
    <row r="44" spans="2:35" x14ac:dyDescent="0.35">
      <c r="C44" s="81"/>
      <c r="D44" s="79">
        <f>SUM(D38:D43)</f>
        <v>9159</v>
      </c>
      <c r="E44" s="79">
        <f t="shared" ref="E44:AC44" si="8">SUM(E38:E43)</f>
        <v>9392</v>
      </c>
      <c r="F44" s="79">
        <f>SUM(F38:F43)</f>
        <v>7608</v>
      </c>
      <c r="G44" s="79">
        <f t="shared" si="8"/>
        <v>9567</v>
      </c>
      <c r="H44" s="79">
        <f>SUM(H38:H43)</f>
        <v>11309</v>
      </c>
      <c r="I44" s="79">
        <f t="shared" si="8"/>
        <v>9482</v>
      </c>
      <c r="J44" s="79">
        <f t="shared" si="8"/>
        <v>11342</v>
      </c>
      <c r="K44" s="79">
        <f t="shared" si="8"/>
        <v>7701</v>
      </c>
      <c r="L44" s="79">
        <f t="shared" si="8"/>
        <v>9485</v>
      </c>
      <c r="M44" s="79">
        <f t="shared" si="8"/>
        <v>9274</v>
      </c>
      <c r="N44" s="79">
        <f t="shared" si="8"/>
        <v>11509</v>
      </c>
      <c r="O44" s="79">
        <f t="shared" si="8"/>
        <v>7184</v>
      </c>
      <c r="P44" s="79">
        <f t="shared" si="8"/>
        <v>11283</v>
      </c>
      <c r="Q44" s="79">
        <f t="shared" si="8"/>
        <v>7817</v>
      </c>
      <c r="R44" s="79">
        <f t="shared" si="8"/>
        <v>7418</v>
      </c>
      <c r="S44" s="79">
        <f t="shared" si="8"/>
        <v>11487</v>
      </c>
      <c r="T44" s="79">
        <f t="shared" si="8"/>
        <v>11380</v>
      </c>
      <c r="U44" s="79">
        <f t="shared" si="8"/>
        <v>11500</v>
      </c>
      <c r="V44" s="79">
        <f t="shared" si="8"/>
        <v>9457</v>
      </c>
      <c r="W44" s="79">
        <f t="shared" si="8"/>
        <v>9528</v>
      </c>
      <c r="X44" s="79">
        <f>SUM(X38:X43)</f>
        <v>9615</v>
      </c>
      <c r="Y44" s="79">
        <f t="shared" si="8"/>
        <v>5714</v>
      </c>
      <c r="Z44" s="79">
        <f t="shared" si="8"/>
        <v>0</v>
      </c>
      <c r="AA44" s="79">
        <f t="shared" si="8"/>
        <v>0</v>
      </c>
      <c r="AB44" s="79">
        <f t="shared" si="8"/>
        <v>0</v>
      </c>
      <c r="AC44" s="79">
        <f t="shared" si="8"/>
        <v>0</v>
      </c>
      <c r="AD44" s="77">
        <f>SUM(AD38:AD43)</f>
        <v>208211</v>
      </c>
      <c r="AE44" s="77">
        <f>SUM(D44:AC44)</f>
        <v>208211</v>
      </c>
      <c r="AG44" s="96" t="s">
        <v>66</v>
      </c>
      <c r="AI44" s="97">
        <f>SUM(AI5:AI43)</f>
        <v>5714</v>
      </c>
    </row>
    <row r="45" spans="2:35" x14ac:dyDescent="0.35">
      <c r="C45" s="101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3"/>
      <c r="Q45" s="103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4"/>
      <c r="AE45" s="103"/>
    </row>
    <row r="46" spans="2:35" x14ac:dyDescent="0.35">
      <c r="C46" s="101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3"/>
      <c r="Q46" s="103"/>
      <c r="R46" s="102"/>
      <c r="S46" s="102"/>
      <c r="T46" s="102"/>
      <c r="U46" s="102"/>
      <c r="V46" s="102"/>
      <c r="W46" s="102"/>
      <c r="X46" s="102"/>
      <c r="Y46" s="102"/>
      <c r="Z46" s="102"/>
      <c r="AA46" s="105" t="s">
        <v>57</v>
      </c>
      <c r="AB46" s="106"/>
      <c r="AC46" s="106"/>
      <c r="AD46" s="65">
        <f>AD44-AD37</f>
        <v>0</v>
      </c>
      <c r="AE46" s="103"/>
      <c r="AI46" s="114">
        <f>Y44-AI44</f>
        <v>0</v>
      </c>
    </row>
  </sheetData>
  <sortState ref="B5:AM31">
    <sortCondition descending="1" ref="AD5:AD31"/>
    <sortCondition ref="C5:C31"/>
  </sortState>
  <phoneticPr fontId="0" type="noConversion"/>
  <conditionalFormatting sqref="AJ10 AJ14:AJ15 AJ32 AJ29">
    <cfRule type="cellIs" dxfId="54" priority="94" stopIfTrue="1" operator="greaterThanOrEqual">
      <formula>450</formula>
    </cfRule>
    <cfRule type="cellIs" dxfId="53" priority="95" stopIfTrue="1" operator="greaterThanOrEqual">
      <formula>400</formula>
    </cfRule>
  </conditionalFormatting>
  <conditionalFormatting sqref="AF5:AF21 AF28:AF32">
    <cfRule type="cellIs" dxfId="52" priority="96" stopIfTrue="1" operator="greaterThanOrEqual">
      <formula>450</formula>
    </cfRule>
    <cfRule type="cellIs" dxfId="51" priority="97" stopIfTrue="1" operator="greaterThanOrEqual">
      <formula>400</formula>
    </cfRule>
  </conditionalFormatting>
  <conditionalFormatting sqref="AJ32 AJ29">
    <cfRule type="cellIs" dxfId="50" priority="93" stopIfTrue="1" operator="greaterThan">
      <formula>399</formula>
    </cfRule>
  </conditionalFormatting>
  <conditionalFormatting sqref="AK5:AK21 AK28:AK32">
    <cfRule type="cellIs" dxfId="49" priority="60" stopIfTrue="1" operator="greaterThan">
      <formula>AL5</formula>
    </cfRule>
  </conditionalFormatting>
  <conditionalFormatting sqref="D5:AD7 D32:AD32 D8:T8 V8:AD8 D31:E31 V31:Y31 D14:T15 W13:AD14 U14 V15:AD15 V17:AD17 W16:AD16 D28:AD30 D18:AD21 G31:T31 AA31:AD31 D11:AD12 O10:AD10 D10:M10 D13:M13 D17:T17 O16:U16 D16:M16 D9:AD9 O13:U13">
    <cfRule type="cellIs" dxfId="48" priority="50" stopIfTrue="1" operator="greaterThanOrEqual">
      <formula>540</formula>
    </cfRule>
    <cfRule type="cellIs" dxfId="47" priority="51" stopIfTrue="1" operator="greaterThan">
      <formula>480</formula>
    </cfRule>
  </conditionalFormatting>
  <conditionalFormatting sqref="AD46">
    <cfRule type="cellIs" dxfId="46" priority="47" operator="greaterThan">
      <formula>0</formula>
    </cfRule>
  </conditionalFormatting>
  <conditionalFormatting sqref="U31">
    <cfRule type="cellIs" dxfId="45" priority="45" stopIfTrue="1" operator="greaterThanOrEqual">
      <formula>540</formula>
    </cfRule>
    <cfRule type="cellIs" dxfId="44" priority="46" stopIfTrue="1" operator="greaterThan">
      <formula>480</formula>
    </cfRule>
  </conditionalFormatting>
  <conditionalFormatting sqref="V14 V24">
    <cfRule type="cellIs" dxfId="43" priority="43" stopIfTrue="1" operator="greaterThanOrEqual">
      <formula>540</formula>
    </cfRule>
    <cfRule type="cellIs" dxfId="42" priority="44" stopIfTrue="1" operator="greaterThan">
      <formula>480</formula>
    </cfRule>
  </conditionalFormatting>
  <conditionalFormatting sqref="V13 V23">
    <cfRule type="cellIs" dxfId="41" priority="41" stopIfTrue="1" operator="greaterThanOrEqual">
      <formula>540</formula>
    </cfRule>
    <cfRule type="cellIs" dxfId="40" priority="42" stopIfTrue="1" operator="greaterThan">
      <formula>480</formula>
    </cfRule>
  </conditionalFormatting>
  <conditionalFormatting sqref="V16">
    <cfRule type="cellIs" dxfId="39" priority="39" stopIfTrue="1" operator="greaterThanOrEqual">
      <formula>540</formula>
    </cfRule>
    <cfRule type="cellIs" dxfId="38" priority="40" stopIfTrue="1" operator="greaterThan">
      <formula>480</formula>
    </cfRule>
  </conditionalFormatting>
  <conditionalFormatting sqref="U15">
    <cfRule type="cellIs" dxfId="37" priority="37" stopIfTrue="1" operator="greaterThanOrEqual">
      <formula>540</formula>
    </cfRule>
    <cfRule type="cellIs" dxfId="36" priority="38" stopIfTrue="1" operator="greaterThan">
      <formula>480</formula>
    </cfRule>
  </conditionalFormatting>
  <conditionalFormatting sqref="AF27">
    <cfRule type="cellIs" dxfId="35" priority="35" stopIfTrue="1" operator="greaterThanOrEqual">
      <formula>450</formula>
    </cfRule>
    <cfRule type="cellIs" dxfId="34" priority="36" stopIfTrue="1" operator="greaterThanOrEqual">
      <formula>400</formula>
    </cfRule>
  </conditionalFormatting>
  <conditionalFormatting sqref="AK27">
    <cfRule type="cellIs" dxfId="33" priority="34" stopIfTrue="1" operator="greaterThan">
      <formula>AL27</formula>
    </cfRule>
  </conditionalFormatting>
  <conditionalFormatting sqref="D27:AD27">
    <cfRule type="cellIs" dxfId="32" priority="32" stopIfTrue="1" operator="greaterThanOrEqual">
      <formula>540</formula>
    </cfRule>
    <cfRule type="cellIs" dxfId="31" priority="33" stopIfTrue="1" operator="greaterThan">
      <formula>480</formula>
    </cfRule>
  </conditionalFormatting>
  <conditionalFormatting sqref="AF23">
    <cfRule type="cellIs" dxfId="30" priority="30" stopIfTrue="1" operator="greaterThanOrEqual">
      <formula>450</formula>
    </cfRule>
    <cfRule type="cellIs" dxfId="29" priority="31" stopIfTrue="1" operator="greaterThanOrEqual">
      <formula>400</formula>
    </cfRule>
  </conditionalFormatting>
  <conditionalFormatting sqref="AK23">
    <cfRule type="cellIs" dxfId="28" priority="29" stopIfTrue="1" operator="greaterThan">
      <formula>AL23</formula>
    </cfRule>
  </conditionalFormatting>
  <conditionalFormatting sqref="D23:AD23">
    <cfRule type="cellIs" dxfId="27" priority="27" stopIfTrue="1" operator="greaterThanOrEqual">
      <formula>540</formula>
    </cfRule>
    <cfRule type="cellIs" dxfId="26" priority="28" stopIfTrue="1" operator="greaterThan">
      <formula>480</formula>
    </cfRule>
  </conditionalFormatting>
  <conditionalFormatting sqref="AF24">
    <cfRule type="cellIs" dxfId="25" priority="25" stopIfTrue="1" operator="greaterThanOrEqual">
      <formula>450</formula>
    </cfRule>
    <cfRule type="cellIs" dxfId="24" priority="26" stopIfTrue="1" operator="greaterThanOrEqual">
      <formula>400</formula>
    </cfRule>
  </conditionalFormatting>
  <conditionalFormatting sqref="AK24">
    <cfRule type="cellIs" dxfId="23" priority="24" stopIfTrue="1" operator="greaterThan">
      <formula>AL24</formula>
    </cfRule>
  </conditionalFormatting>
  <conditionalFormatting sqref="D24:AD24">
    <cfRule type="cellIs" dxfId="22" priority="22" stopIfTrue="1" operator="greaterThanOrEqual">
      <formula>540</formula>
    </cfRule>
    <cfRule type="cellIs" dxfId="21" priority="23" stopIfTrue="1" operator="greaterThan">
      <formula>480</formula>
    </cfRule>
  </conditionalFormatting>
  <conditionalFormatting sqref="AF25">
    <cfRule type="cellIs" dxfId="20" priority="20" stopIfTrue="1" operator="greaterThanOrEqual">
      <formula>450</formula>
    </cfRule>
    <cfRule type="cellIs" dxfId="19" priority="21" stopIfTrue="1" operator="greaterThanOrEqual">
      <formula>400</formula>
    </cfRule>
  </conditionalFormatting>
  <conditionalFormatting sqref="AK25">
    <cfRule type="cellIs" dxfId="18" priority="19" stopIfTrue="1" operator="greaterThan">
      <formula>AL25</formula>
    </cfRule>
  </conditionalFormatting>
  <conditionalFormatting sqref="D25:AD25">
    <cfRule type="cellIs" dxfId="17" priority="17" stopIfTrue="1" operator="greaterThanOrEqual">
      <formula>540</formula>
    </cfRule>
    <cfRule type="cellIs" dxfId="16" priority="18" stopIfTrue="1" operator="greaterThan">
      <formula>480</formula>
    </cfRule>
  </conditionalFormatting>
  <conditionalFormatting sqref="AF22">
    <cfRule type="cellIs" dxfId="15" priority="15" stopIfTrue="1" operator="greaterThanOrEqual">
      <formula>450</formula>
    </cfRule>
    <cfRule type="cellIs" dxfId="14" priority="16" stopIfTrue="1" operator="greaterThanOrEqual">
      <formula>400</formula>
    </cfRule>
  </conditionalFormatting>
  <conditionalFormatting sqref="AK22">
    <cfRule type="cellIs" dxfId="13" priority="14" stopIfTrue="1" operator="greaterThan">
      <formula>AL22</formula>
    </cfRule>
  </conditionalFormatting>
  <conditionalFormatting sqref="D22:AD22">
    <cfRule type="cellIs" dxfId="12" priority="12" stopIfTrue="1" operator="greaterThanOrEqual">
      <formula>540</formula>
    </cfRule>
    <cfRule type="cellIs" dxfId="11" priority="13" stopIfTrue="1" operator="greaterThan">
      <formula>480</formula>
    </cfRule>
  </conditionalFormatting>
  <conditionalFormatting sqref="AF26">
    <cfRule type="cellIs" dxfId="10" priority="10" stopIfTrue="1" operator="greaterThanOrEqual">
      <formula>450</formula>
    </cfRule>
    <cfRule type="cellIs" dxfId="9" priority="11" stopIfTrue="1" operator="greaterThanOrEqual">
      <formula>400</formula>
    </cfRule>
  </conditionalFormatting>
  <conditionalFormatting sqref="AK26">
    <cfRule type="cellIs" dxfId="8" priority="9" stopIfTrue="1" operator="greaterThan">
      <formula>AL26</formula>
    </cfRule>
  </conditionalFormatting>
  <conditionalFormatting sqref="D26:I26 K26:AD26">
    <cfRule type="cellIs" dxfId="7" priority="7" stopIfTrue="1" operator="greaterThanOrEqual">
      <formula>540</formula>
    </cfRule>
    <cfRule type="cellIs" dxfId="6" priority="8" stopIfTrue="1" operator="greaterThan">
      <formula>480</formula>
    </cfRule>
  </conditionalFormatting>
  <conditionalFormatting sqref="F31">
    <cfRule type="cellIs" dxfId="5" priority="5" stopIfTrue="1" operator="greaterThanOrEqual">
      <formula>540</formula>
    </cfRule>
    <cfRule type="cellIs" dxfId="4" priority="6" stopIfTrue="1" operator="greaterThan">
      <formula>480</formula>
    </cfRule>
  </conditionalFormatting>
  <conditionalFormatting sqref="Z31">
    <cfRule type="cellIs" dxfId="3" priority="3" stopIfTrue="1" operator="greaterThanOrEqual">
      <formula>540</formula>
    </cfRule>
    <cfRule type="cellIs" dxfId="2" priority="4" stopIfTrue="1" operator="greaterThan">
      <formula>480</formula>
    </cfRule>
  </conditionalFormatting>
  <conditionalFormatting sqref="J26">
    <cfRule type="cellIs" dxfId="1" priority="1" stopIfTrue="1" operator="greaterThanOrEqual">
      <formula>540</formula>
    </cfRule>
    <cfRule type="cellIs" dxfId="0" priority="2" stopIfTrue="1" operator="greaterThan">
      <formula>480</formula>
    </cfRule>
  </conditionalFormatting>
  <pageMargins left="0.25" right="0" top="0.43" bottom="0.23622047244094491" header="0" footer="0"/>
  <pageSetup paperSize="9" scale="81" orientation="landscape" horizontalDpi="18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autoPageBreaks="0"/>
  </sheetPr>
  <dimension ref="A1:V50"/>
  <sheetViews>
    <sheetView showOutlineSymbols="0" topLeftCell="A22" zoomScale="87" workbookViewId="0">
      <selection activeCell="G33" sqref="G33:H33"/>
    </sheetView>
  </sheetViews>
  <sheetFormatPr baseColWidth="10" defaultColWidth="11.109375" defaultRowHeight="15" x14ac:dyDescent="0.25"/>
  <cols>
    <col min="1" max="1" width="6" style="29" customWidth="1"/>
    <col min="2" max="2" width="7.6640625" style="29" bestFit="1" customWidth="1"/>
    <col min="3" max="3" width="24.88671875" style="29" customWidth="1"/>
    <col min="4" max="6" width="11.109375" style="29" customWidth="1"/>
    <col min="7" max="7" width="16.33203125" style="29" customWidth="1"/>
    <col min="8" max="8" width="15.44140625" style="29" customWidth="1"/>
    <col min="9" max="9" width="3.5546875" style="32" hidden="1" customWidth="1"/>
    <col min="10" max="10" width="4" style="121" hidden="1" customWidth="1"/>
    <col min="11" max="11" width="4" style="32" hidden="1" customWidth="1"/>
    <col min="12" max="12" width="3.6640625" style="29" hidden="1" customWidth="1"/>
    <col min="13" max="13" width="5.109375" style="29" hidden="1" customWidth="1"/>
    <col min="14" max="14" width="19.5546875" style="29" hidden="1" customWidth="1"/>
    <col min="15" max="15" width="11.109375" style="29" hidden="1" customWidth="1"/>
    <col min="16" max="16" width="11.109375" style="29" customWidth="1"/>
    <col min="17" max="17" width="14.5546875" style="29" customWidth="1"/>
    <col min="18" max="18" width="14" style="29" customWidth="1"/>
    <col min="19" max="22" width="11.109375" style="29" customWidth="1"/>
    <col min="23" max="255" width="11.109375" style="30" customWidth="1"/>
    <col min="256" max="16384" width="11.109375" style="30"/>
  </cols>
  <sheetData>
    <row r="1" spans="1:22" s="41" customFormat="1" ht="51" customHeight="1" x14ac:dyDescent="0.25">
      <c r="A1" s="38" t="s">
        <v>25</v>
      </c>
      <c r="B1" s="38"/>
      <c r="C1" s="38"/>
      <c r="D1" s="38"/>
      <c r="E1" s="38"/>
      <c r="F1" s="38"/>
      <c r="G1" s="38"/>
      <c r="H1" s="39"/>
      <c r="I1" s="115"/>
      <c r="J1" s="118"/>
      <c r="K1" s="119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s="41" customFormat="1" ht="33.75" customHeight="1" x14ac:dyDescent="0.25">
      <c r="A2" s="48" t="s">
        <v>87</v>
      </c>
      <c r="B2" s="42"/>
      <c r="C2" s="42"/>
      <c r="E2" s="51"/>
      <c r="G2" s="108" t="s">
        <v>91</v>
      </c>
      <c r="H2" s="43"/>
      <c r="I2" s="116"/>
      <c r="J2" s="120"/>
      <c r="K2" s="119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28.5" customHeight="1" x14ac:dyDescent="0.3">
      <c r="A3" s="29" t="s">
        <v>26</v>
      </c>
      <c r="B3" s="36" t="s">
        <v>37</v>
      </c>
      <c r="C3" s="29" t="s">
        <v>27</v>
      </c>
      <c r="D3" s="32" t="s">
        <v>30</v>
      </c>
      <c r="E3" s="32" t="s">
        <v>34</v>
      </c>
      <c r="F3" s="32" t="s">
        <v>47</v>
      </c>
      <c r="G3" s="33" t="s">
        <v>29</v>
      </c>
      <c r="H3" s="33" t="s">
        <v>28</v>
      </c>
      <c r="J3" s="32"/>
      <c r="S3" s="30"/>
      <c r="T3" s="30"/>
      <c r="U3" s="30"/>
      <c r="V3" s="30"/>
    </row>
    <row r="4" spans="1:22" ht="15.6" x14ac:dyDescent="0.3">
      <c r="A4" s="29" t="s">
        <v>31</v>
      </c>
      <c r="B4" s="34" t="s">
        <v>32</v>
      </c>
      <c r="C4" s="29" t="s">
        <v>33</v>
      </c>
      <c r="D4" s="32" t="s">
        <v>38</v>
      </c>
      <c r="E4" s="32" t="s">
        <v>38</v>
      </c>
      <c r="F4" s="32" t="s">
        <v>46</v>
      </c>
      <c r="G4" s="33" t="s">
        <v>35</v>
      </c>
      <c r="H4" s="33" t="s">
        <v>36</v>
      </c>
      <c r="J4" s="32"/>
      <c r="S4" s="30"/>
      <c r="T4" s="30"/>
      <c r="U4" s="30"/>
      <c r="V4" s="30"/>
    </row>
    <row r="5" spans="1:22" ht="24.9" customHeight="1" x14ac:dyDescent="0.4">
      <c r="A5" s="32">
        <v>1</v>
      </c>
      <c r="B5" s="32">
        <f>Schnittliste!B5</f>
        <v>1</v>
      </c>
      <c r="C5" s="37" t="str">
        <f>Schnittliste!C5</f>
        <v>Leichtl Helmut</v>
      </c>
      <c r="D5" s="44">
        <f>Schnittliste!AF5</f>
        <v>21</v>
      </c>
      <c r="E5" s="45">
        <f>Schnittliste!AE5</f>
        <v>11196</v>
      </c>
      <c r="F5" s="45">
        <f>Schnittliste!AI5</f>
        <v>531</v>
      </c>
      <c r="G5" s="46">
        <f>Schnittliste!AD5</f>
        <v>533.14</v>
      </c>
      <c r="H5" s="47">
        <f>Schnittliste!AG5</f>
        <v>614</v>
      </c>
      <c r="I5" s="32" t="s">
        <v>88</v>
      </c>
      <c r="J5" s="32"/>
      <c r="L5" s="89"/>
      <c r="M5" s="89"/>
      <c r="N5" s="90"/>
      <c r="S5" s="30"/>
      <c r="T5" s="30"/>
      <c r="U5" s="30"/>
      <c r="V5" s="30"/>
    </row>
    <row r="6" spans="1:22" ht="24.9" customHeight="1" x14ac:dyDescent="0.4">
      <c r="A6" s="32">
        <v>2</v>
      </c>
      <c r="B6" s="32">
        <f>Schnittliste!B6</f>
        <v>1</v>
      </c>
      <c r="C6" s="37" t="str">
        <f>Schnittliste!C6</f>
        <v>Schmalzl Hubert</v>
      </c>
      <c r="D6" s="44">
        <f>Schnittliste!AF6</f>
        <v>20</v>
      </c>
      <c r="E6" s="45">
        <f>Schnittliste!AE6</f>
        <v>10311</v>
      </c>
      <c r="F6" s="45">
        <f>Schnittliste!AI6</f>
        <v>508</v>
      </c>
      <c r="G6" s="46">
        <f>Schnittliste!AD6</f>
        <v>515.54999999999995</v>
      </c>
      <c r="H6" s="47">
        <f>Schnittliste!AG6</f>
        <v>40</v>
      </c>
      <c r="I6" s="32">
        <v>1</v>
      </c>
      <c r="J6" s="32"/>
      <c r="L6" s="89"/>
      <c r="M6" s="89"/>
      <c r="N6" s="90"/>
      <c r="S6" s="30"/>
      <c r="T6" s="30"/>
      <c r="U6" s="30"/>
      <c r="V6" s="30"/>
    </row>
    <row r="7" spans="1:22" ht="24.9" customHeight="1" x14ac:dyDescent="0.4">
      <c r="A7" s="32">
        <v>3</v>
      </c>
      <c r="B7" s="32">
        <f>Schnittliste!B7</f>
        <v>1</v>
      </c>
      <c r="C7" s="37" t="str">
        <f>Schnittliste!C7</f>
        <v>Kagerer Johann</v>
      </c>
      <c r="D7" s="44">
        <f>Schnittliste!AF7</f>
        <v>20</v>
      </c>
      <c r="E7" s="45">
        <f>Schnittliste!AE7</f>
        <v>10270</v>
      </c>
      <c r="F7" s="45">
        <f>Schnittliste!AI7</f>
        <v>480</v>
      </c>
      <c r="G7" s="46">
        <f>Schnittliste!AD7</f>
        <v>513.5</v>
      </c>
      <c r="H7" s="47">
        <f>Schnittliste!AG7</f>
        <v>374</v>
      </c>
      <c r="I7" s="32">
        <v>1</v>
      </c>
      <c r="J7" s="32"/>
      <c r="L7" s="89"/>
      <c r="M7" s="89"/>
      <c r="N7" s="90"/>
      <c r="S7" s="30"/>
      <c r="T7" s="30"/>
      <c r="U7" s="30"/>
      <c r="V7" s="30"/>
    </row>
    <row r="8" spans="1:22" ht="24.9" customHeight="1" x14ac:dyDescent="0.4">
      <c r="A8" s="32">
        <v>4</v>
      </c>
      <c r="B8" s="32">
        <f>Schnittliste!B8</f>
        <v>1</v>
      </c>
      <c r="C8" s="37" t="str">
        <f>Schnittliste!C8</f>
        <v>Heidrich Georg</v>
      </c>
      <c r="D8" s="44">
        <f>Schnittliste!AF8</f>
        <v>21</v>
      </c>
      <c r="E8" s="45">
        <f>Schnittliste!AE8</f>
        <v>10715</v>
      </c>
      <c r="F8" s="45">
        <f>Schnittliste!AI8</f>
        <v>491</v>
      </c>
      <c r="G8" s="46">
        <f>Schnittliste!AD8</f>
        <v>510.24</v>
      </c>
      <c r="H8" s="47">
        <f>Schnittliste!AG8</f>
        <v>393</v>
      </c>
      <c r="I8" s="32">
        <v>1</v>
      </c>
      <c r="J8" s="32"/>
      <c r="L8" s="89"/>
      <c r="M8" s="89"/>
      <c r="N8" s="90"/>
      <c r="S8" s="30"/>
      <c r="T8" s="30"/>
      <c r="U8" s="30"/>
      <c r="V8" s="30"/>
    </row>
    <row r="9" spans="1:22" ht="24.9" customHeight="1" x14ac:dyDescent="0.4">
      <c r="A9" s="32">
        <v>5</v>
      </c>
      <c r="B9" s="32" t="str">
        <f>Schnittliste!B9</f>
        <v>F</v>
      </c>
      <c r="C9" s="37" t="str">
        <f>Schnittliste!C9</f>
        <v>Leichtl Rita</v>
      </c>
      <c r="D9" s="44">
        <f>Schnittliste!AF9</f>
        <v>14</v>
      </c>
      <c r="E9" s="45">
        <f>Schnittliste!AE9</f>
        <v>6958</v>
      </c>
      <c r="F9" s="45">
        <f>Schnittliste!AI9</f>
        <v>0</v>
      </c>
      <c r="G9" s="46">
        <f>Schnittliste!AD9</f>
        <v>497</v>
      </c>
      <c r="H9" s="47">
        <f>Schnittliste!AG9</f>
        <v>473</v>
      </c>
      <c r="I9" s="32">
        <v>1</v>
      </c>
      <c r="J9" s="32"/>
      <c r="L9" s="89"/>
      <c r="M9" s="89"/>
      <c r="N9" s="91"/>
      <c r="S9" s="30"/>
      <c r="T9" s="30"/>
      <c r="U9" s="30"/>
      <c r="V9" s="30"/>
    </row>
    <row r="10" spans="1:22" ht="24.9" customHeight="1" x14ac:dyDescent="0.4">
      <c r="A10" s="32">
        <v>6</v>
      </c>
      <c r="B10" s="32">
        <f>Schnittliste!B10</f>
        <v>3</v>
      </c>
      <c r="C10" s="37" t="str">
        <f>Schnittliste!C10</f>
        <v>Witt Michael</v>
      </c>
      <c r="D10" s="44">
        <f>Schnittliste!AF10</f>
        <v>18</v>
      </c>
      <c r="E10" s="45">
        <f>Schnittliste!AE10</f>
        <v>8901</v>
      </c>
      <c r="F10" s="45">
        <f>Schnittliste!AI10</f>
        <v>0</v>
      </c>
      <c r="G10" s="46">
        <f>Schnittliste!AD10</f>
        <v>494.5</v>
      </c>
      <c r="H10" s="47">
        <f>Schnittliste!AG10</f>
        <v>135</v>
      </c>
      <c r="J10" s="32"/>
      <c r="K10" s="32">
        <v>3</v>
      </c>
      <c r="L10" s="92"/>
      <c r="M10" s="92"/>
      <c r="N10" s="93"/>
      <c r="S10" s="30"/>
      <c r="T10" s="30"/>
      <c r="U10" s="30"/>
      <c r="V10" s="30"/>
    </row>
    <row r="11" spans="1:22" ht="24.9" customHeight="1" x14ac:dyDescent="0.4">
      <c r="A11" s="32">
        <v>7</v>
      </c>
      <c r="B11" s="32">
        <f>Schnittliste!B11</f>
        <v>2</v>
      </c>
      <c r="C11" s="37" t="str">
        <f>Schnittliste!C11</f>
        <v>Taffner Christian</v>
      </c>
      <c r="D11" s="44">
        <f>Schnittliste!AF11</f>
        <v>17</v>
      </c>
      <c r="E11" s="45">
        <f>Schnittliste!AE11</f>
        <v>8336</v>
      </c>
      <c r="F11" s="45">
        <f>Schnittliste!AI11</f>
        <v>501</v>
      </c>
      <c r="G11" s="46">
        <f>Schnittliste!AD11</f>
        <v>490.35</v>
      </c>
      <c r="H11" s="47">
        <f>Schnittliste!AG11</f>
        <v>57</v>
      </c>
      <c r="I11" s="94" t="s">
        <v>75</v>
      </c>
      <c r="J11" s="32"/>
      <c r="M11" s="94"/>
      <c r="N11" s="93"/>
      <c r="S11" s="30"/>
      <c r="T11" s="30"/>
      <c r="U11" s="30"/>
      <c r="V11" s="30"/>
    </row>
    <row r="12" spans="1:22" ht="24.9" customHeight="1" x14ac:dyDescent="0.4">
      <c r="A12" s="32">
        <v>8</v>
      </c>
      <c r="B12" s="32">
        <f>Schnittliste!B12</f>
        <v>3</v>
      </c>
      <c r="C12" s="37" t="str">
        <f>Schnittliste!C12</f>
        <v>Stenrüter Heinz</v>
      </c>
      <c r="D12" s="44">
        <f>Schnittliste!AF12</f>
        <v>20</v>
      </c>
      <c r="E12" s="45">
        <f>Schnittliste!AE12</f>
        <v>9775</v>
      </c>
      <c r="F12" s="45">
        <f>Schnittliste!AI12</f>
        <v>0</v>
      </c>
      <c r="G12" s="46">
        <f>Schnittliste!AD12</f>
        <v>488.75</v>
      </c>
      <c r="H12" s="47">
        <f>Schnittliste!AG12</f>
        <v>144</v>
      </c>
      <c r="J12" s="32">
        <v>2</v>
      </c>
      <c r="L12" s="92"/>
      <c r="M12" s="92"/>
      <c r="N12" s="122" t="s">
        <v>89</v>
      </c>
      <c r="O12" s="29" t="s">
        <v>90</v>
      </c>
      <c r="S12" s="30"/>
      <c r="T12" s="30"/>
      <c r="U12" s="30"/>
      <c r="V12" s="30"/>
    </row>
    <row r="13" spans="1:22" ht="24.9" customHeight="1" x14ac:dyDescent="0.4">
      <c r="A13" s="32">
        <v>9</v>
      </c>
      <c r="B13" s="32">
        <f>Schnittliste!B13</f>
        <v>2</v>
      </c>
      <c r="C13" s="37" t="str">
        <f>Schnittliste!C13</f>
        <v>Zavaschi Sorin</v>
      </c>
      <c r="D13" s="44">
        <f>Schnittliste!AF13</f>
        <v>18</v>
      </c>
      <c r="E13" s="45">
        <f>Schnittliste!AE13</f>
        <v>8789</v>
      </c>
      <c r="F13" s="45">
        <f>Schnittliste!AI13</f>
        <v>486</v>
      </c>
      <c r="G13" s="46">
        <f>Schnittliste!AD13</f>
        <v>488.28</v>
      </c>
      <c r="H13" s="47">
        <f>Schnittliste!AG13</f>
        <v>296</v>
      </c>
      <c r="J13" s="32"/>
      <c r="K13" s="32">
        <v>3</v>
      </c>
      <c r="L13" s="92"/>
      <c r="M13" s="92"/>
      <c r="N13" s="95"/>
      <c r="S13" s="30"/>
      <c r="T13" s="30"/>
      <c r="U13" s="30"/>
      <c r="V13" s="30"/>
    </row>
    <row r="14" spans="1:22" ht="24.9" customHeight="1" x14ac:dyDescent="0.4">
      <c r="A14" s="32">
        <v>10</v>
      </c>
      <c r="B14" s="32">
        <f>Schnittliste!B14</f>
        <v>2</v>
      </c>
      <c r="C14" s="37" t="str">
        <f>Schnittliste!C14</f>
        <v>Ponkratz Robert</v>
      </c>
      <c r="D14" s="44">
        <f>Schnittliste!AF14</f>
        <v>15</v>
      </c>
      <c r="E14" s="45">
        <f>Schnittliste!AE14</f>
        <v>7299</v>
      </c>
      <c r="F14" s="45">
        <f>Schnittliste!AI14</f>
        <v>0</v>
      </c>
      <c r="G14" s="46">
        <f>Schnittliste!AD14</f>
        <v>486.6</v>
      </c>
      <c r="H14" s="47">
        <f>Schnittliste!AG14</f>
        <v>777</v>
      </c>
      <c r="J14" s="32">
        <v>2</v>
      </c>
      <c r="L14" s="92"/>
      <c r="M14" s="92"/>
      <c r="N14" s="95"/>
      <c r="R14" s="46"/>
      <c r="S14" s="30"/>
      <c r="T14" s="30"/>
      <c r="U14" s="30"/>
      <c r="V14" s="30"/>
    </row>
    <row r="15" spans="1:22" ht="24.9" customHeight="1" x14ac:dyDescent="0.4">
      <c r="A15" s="32">
        <v>11</v>
      </c>
      <c r="B15" s="32" t="str">
        <f>Schnittliste!B15</f>
        <v>F</v>
      </c>
      <c r="C15" s="37" t="str">
        <f>Schnittliste!C15</f>
        <v>Zavaschi Cristina</v>
      </c>
      <c r="D15" s="44">
        <f>Schnittliste!AF15</f>
        <v>16</v>
      </c>
      <c r="E15" s="45">
        <f>Schnittliste!AE15</f>
        <v>7762</v>
      </c>
      <c r="F15" s="45">
        <f>Schnittliste!AI15</f>
        <v>0</v>
      </c>
      <c r="G15" s="46">
        <f>Schnittliste!AD15</f>
        <v>485.13</v>
      </c>
      <c r="H15" s="47">
        <f>Schnittliste!AG15</f>
        <v>272</v>
      </c>
      <c r="I15" s="92" t="s">
        <v>75</v>
      </c>
      <c r="J15" s="32"/>
      <c r="M15" s="92"/>
      <c r="N15" s="95"/>
      <c r="S15" s="30"/>
      <c r="T15" s="30"/>
      <c r="U15" s="30"/>
      <c r="V15" s="30"/>
    </row>
    <row r="16" spans="1:22" ht="24.9" customHeight="1" x14ac:dyDescent="0.4">
      <c r="A16" s="32">
        <v>12</v>
      </c>
      <c r="B16" s="32">
        <f>Schnittliste!B16</f>
        <v>3</v>
      </c>
      <c r="C16" s="37" t="str">
        <f>Schnittliste!C16</f>
        <v>Streubel Helmut</v>
      </c>
      <c r="D16" s="44">
        <f>Schnittliste!AF16</f>
        <v>16</v>
      </c>
      <c r="E16" s="45">
        <f>Schnittliste!AE16</f>
        <v>7705</v>
      </c>
      <c r="F16" s="45">
        <f>Schnittliste!AI16</f>
        <v>0</v>
      </c>
      <c r="G16" s="46">
        <f>Schnittliste!AD16</f>
        <v>481.56</v>
      </c>
      <c r="H16" s="47">
        <f>Schnittliste!AG16</f>
        <v>16</v>
      </c>
      <c r="J16" s="32"/>
      <c r="K16" s="32">
        <v>3</v>
      </c>
      <c r="L16" s="92"/>
      <c r="M16" s="92"/>
      <c r="N16" s="95"/>
      <c r="S16" s="30"/>
      <c r="T16" s="30"/>
      <c r="U16" s="30"/>
      <c r="V16" s="30"/>
    </row>
    <row r="17" spans="1:22" ht="24.9" customHeight="1" x14ac:dyDescent="0.4">
      <c r="A17" s="32">
        <v>13</v>
      </c>
      <c r="B17" s="32">
        <v>3</v>
      </c>
      <c r="C17" s="37" t="str">
        <f>Schnittliste!C17</f>
        <v>Link Karl-Heinz</v>
      </c>
      <c r="D17" s="44">
        <f>Schnittliste!AF17</f>
        <v>16</v>
      </c>
      <c r="E17" s="45">
        <f>Schnittliste!AE17</f>
        <v>7652</v>
      </c>
      <c r="F17" s="45">
        <f>Schnittliste!AI17</f>
        <v>539</v>
      </c>
      <c r="G17" s="46">
        <f>Schnittliste!AD17</f>
        <v>478.25</v>
      </c>
      <c r="H17" s="47">
        <f>Schnittliste!AG17</f>
        <v>336</v>
      </c>
      <c r="J17" s="32">
        <v>2</v>
      </c>
      <c r="N17" s="46"/>
      <c r="S17" s="30"/>
      <c r="T17" s="30"/>
      <c r="U17" s="30"/>
      <c r="V17" s="30"/>
    </row>
    <row r="18" spans="1:22" ht="24.9" customHeight="1" x14ac:dyDescent="0.4">
      <c r="A18" s="32">
        <v>14</v>
      </c>
      <c r="B18" s="32" t="str">
        <f>Schnittliste!B18</f>
        <v>F</v>
      </c>
      <c r="C18" s="37" t="str">
        <f>Schnittliste!C18</f>
        <v>Witt Romelia</v>
      </c>
      <c r="D18" s="44">
        <f>Schnittliste!AF18</f>
        <v>11</v>
      </c>
      <c r="E18" s="45">
        <f>Schnittliste!AE18</f>
        <v>5225</v>
      </c>
      <c r="F18" s="45">
        <f>Schnittliste!AI18</f>
        <v>0</v>
      </c>
      <c r="G18" s="46">
        <f>Schnittliste!AD18</f>
        <v>475</v>
      </c>
      <c r="H18" s="47">
        <f>Schnittliste!AG18</f>
        <v>112</v>
      </c>
      <c r="J18" s="32">
        <v>2</v>
      </c>
      <c r="N18" s="46"/>
      <c r="O18" s="89"/>
      <c r="P18" s="89"/>
      <c r="S18" s="30"/>
      <c r="T18" s="30"/>
      <c r="U18" s="30"/>
      <c r="V18" s="30"/>
    </row>
    <row r="19" spans="1:22" ht="24.9" customHeight="1" x14ac:dyDescent="0.4">
      <c r="A19" s="32">
        <v>15</v>
      </c>
      <c r="B19" s="32" t="str">
        <f>Schnittliste!B19</f>
        <v>F</v>
      </c>
      <c r="C19" s="37" t="str">
        <f>Schnittliste!C19</f>
        <v>Zavaschi Gerlinde</v>
      </c>
      <c r="D19" s="44">
        <f>Schnittliste!AF19</f>
        <v>12</v>
      </c>
      <c r="E19" s="45">
        <f>Schnittliste!AE19</f>
        <v>5693</v>
      </c>
      <c r="F19" s="45">
        <f>Schnittliste!AI19</f>
        <v>0</v>
      </c>
      <c r="G19" s="46">
        <f>Schnittliste!AD19</f>
        <v>474.42</v>
      </c>
      <c r="H19" s="47">
        <f>Schnittliste!AG19</f>
        <v>12</v>
      </c>
      <c r="I19" s="29" t="s">
        <v>75</v>
      </c>
      <c r="J19" s="32"/>
      <c r="N19" s="46"/>
      <c r="S19" s="30"/>
      <c r="T19" s="30"/>
      <c r="U19" s="30"/>
      <c r="V19" s="30"/>
    </row>
    <row r="20" spans="1:22" ht="24.9" customHeight="1" x14ac:dyDescent="0.4">
      <c r="A20" s="32">
        <v>16</v>
      </c>
      <c r="B20" s="32">
        <f>Schnittliste!B20</f>
        <v>4</v>
      </c>
      <c r="C20" s="37" t="str">
        <f>Schnittliste!C20</f>
        <v>Seiler Reinhard</v>
      </c>
      <c r="D20" s="44">
        <f>Schnittliste!AF20</f>
        <v>21</v>
      </c>
      <c r="E20" s="45">
        <f>Schnittliste!AE20</f>
        <v>9918</v>
      </c>
      <c r="F20" s="45">
        <f>Schnittliste!AI20</f>
        <v>0</v>
      </c>
      <c r="G20" s="46">
        <f>Schnittliste!AD20</f>
        <v>472.29</v>
      </c>
      <c r="H20" s="47">
        <f>Schnittliste!AG20</f>
        <v>21</v>
      </c>
      <c r="J20" s="32"/>
      <c r="K20" s="32">
        <v>3</v>
      </c>
      <c r="N20" s="46"/>
      <c r="S20" s="30"/>
      <c r="T20" s="30"/>
      <c r="U20" s="30"/>
      <c r="V20" s="30"/>
    </row>
    <row r="21" spans="1:22" ht="24.9" customHeight="1" x14ac:dyDescent="0.4">
      <c r="A21" s="32">
        <v>17</v>
      </c>
      <c r="B21" s="32">
        <v>4</v>
      </c>
      <c r="C21" s="37" t="str">
        <f>Schnittliste!C21</f>
        <v>Sommerer Tanja</v>
      </c>
      <c r="D21" s="44">
        <f>Schnittliste!AF21</f>
        <v>9</v>
      </c>
      <c r="E21" s="45">
        <f>Schnittliste!AE21</f>
        <v>4109</v>
      </c>
      <c r="F21" s="45">
        <f>Schnittliste!AI21</f>
        <v>0</v>
      </c>
      <c r="G21" s="46">
        <f>Schnittliste!AD21</f>
        <v>456.56</v>
      </c>
      <c r="H21" s="47">
        <f>Schnittliste!AG21</f>
        <v>85</v>
      </c>
      <c r="I21" s="29" t="s">
        <v>75</v>
      </c>
      <c r="J21" s="32"/>
      <c r="N21" s="46"/>
      <c r="S21" s="30"/>
      <c r="T21" s="30"/>
      <c r="U21" s="30"/>
      <c r="V21" s="30"/>
    </row>
    <row r="22" spans="1:22" ht="24.9" customHeight="1" x14ac:dyDescent="0.4">
      <c r="A22" s="32">
        <v>18</v>
      </c>
      <c r="B22" s="32">
        <f>Schnittliste!B22</f>
        <v>4</v>
      </c>
      <c r="C22" s="37" t="str">
        <f>Schnittliste!C22</f>
        <v>Schlehuber Franz</v>
      </c>
      <c r="D22" s="44">
        <f>Schnittliste!AF22</f>
        <v>23</v>
      </c>
      <c r="E22" s="45">
        <f>Schnittliste!AE22</f>
        <v>10391</v>
      </c>
      <c r="F22" s="45">
        <f>Schnittliste!AI22</f>
        <v>458</v>
      </c>
      <c r="G22" s="46">
        <f>Schnittliste!AD22</f>
        <v>451.78</v>
      </c>
      <c r="H22" s="47">
        <f>Schnittliste!AG22</f>
        <v>86</v>
      </c>
      <c r="I22" s="32" t="s">
        <v>33</v>
      </c>
      <c r="J22" s="32"/>
      <c r="L22" s="29">
        <v>4</v>
      </c>
      <c r="S22" s="30"/>
      <c r="T22" s="30"/>
      <c r="U22" s="30"/>
      <c r="V22" s="30"/>
    </row>
    <row r="23" spans="1:22" ht="24.9" customHeight="1" x14ac:dyDescent="0.4">
      <c r="A23" s="32">
        <v>19</v>
      </c>
      <c r="B23" s="32">
        <f>Schnittliste!B23</f>
        <v>5</v>
      </c>
      <c r="C23" s="37" t="str">
        <f>Schnittliste!C23</f>
        <v>Zirngibl Helmut</v>
      </c>
      <c r="D23" s="44">
        <f>Schnittliste!AF23</f>
        <v>18</v>
      </c>
      <c r="E23" s="45">
        <f>Schnittliste!AE23</f>
        <v>8114</v>
      </c>
      <c r="F23" s="45">
        <f>Schnittliste!AI23</f>
        <v>432</v>
      </c>
      <c r="G23" s="46">
        <f>Schnittliste!AD23</f>
        <v>450.78</v>
      </c>
      <c r="H23" s="47">
        <f>Schnittliste!AG23</f>
        <v>89</v>
      </c>
      <c r="J23" s="32"/>
      <c r="L23" s="29">
        <v>4</v>
      </c>
      <c r="S23" s="30"/>
      <c r="T23" s="30"/>
      <c r="U23" s="30"/>
      <c r="V23" s="30"/>
    </row>
    <row r="24" spans="1:22" ht="24.9" customHeight="1" x14ac:dyDescent="0.4">
      <c r="A24" s="32">
        <v>20</v>
      </c>
      <c r="B24" s="32">
        <v>4</v>
      </c>
      <c r="C24" s="37" t="str">
        <f>Schnittliste!C24</f>
        <v>Kraus Robert</v>
      </c>
      <c r="D24" s="44">
        <f>Schnittliste!AF24</f>
        <v>21</v>
      </c>
      <c r="E24" s="45">
        <f>Schnittliste!AE24</f>
        <v>9394</v>
      </c>
      <c r="F24" s="45">
        <f>Schnittliste!AI24</f>
        <v>458</v>
      </c>
      <c r="G24" s="46">
        <f>Schnittliste!AD24</f>
        <v>447.33</v>
      </c>
      <c r="H24" s="47">
        <f>Schnittliste!AG24</f>
        <v>65</v>
      </c>
      <c r="I24" s="29" t="s">
        <v>75</v>
      </c>
      <c r="J24" s="32"/>
      <c r="S24" s="30"/>
      <c r="T24" s="30"/>
      <c r="U24" s="30"/>
      <c r="V24" s="30"/>
    </row>
    <row r="25" spans="1:22" ht="24.9" customHeight="1" x14ac:dyDescent="0.4">
      <c r="A25" s="32">
        <v>21</v>
      </c>
      <c r="B25" s="32">
        <f>Schnittliste!B25</f>
        <v>4</v>
      </c>
      <c r="C25" s="37" t="str">
        <f>Schnittliste!C25</f>
        <v>Fröhlich Josef</v>
      </c>
      <c r="D25" s="44">
        <f>Schnittliste!AF25</f>
        <v>20</v>
      </c>
      <c r="E25" s="45">
        <f>Schnittliste!AE25</f>
        <v>8659</v>
      </c>
      <c r="F25" s="45">
        <f>Schnittliste!AI25</f>
        <v>0</v>
      </c>
      <c r="G25" s="46">
        <f>Schnittliste!AD25</f>
        <v>432.95</v>
      </c>
      <c r="H25" s="47">
        <f>Schnittliste!AG25</f>
        <v>20</v>
      </c>
      <c r="J25" s="32"/>
      <c r="L25" s="29">
        <v>4</v>
      </c>
      <c r="S25" s="30"/>
      <c r="T25" s="30"/>
      <c r="U25" s="30"/>
      <c r="V25" s="30"/>
    </row>
    <row r="26" spans="1:22" ht="24.9" customHeight="1" x14ac:dyDescent="0.4">
      <c r="A26" s="32">
        <v>22</v>
      </c>
      <c r="B26" s="32">
        <f>Schnittliste!B26</f>
        <v>5</v>
      </c>
      <c r="C26" s="37" t="str">
        <f>Schnittliste!C26</f>
        <v>Märkl Max</v>
      </c>
      <c r="D26" s="44">
        <f>Schnittliste!AF26</f>
        <v>18</v>
      </c>
      <c r="E26" s="45">
        <f>Schnittliste!AE26</f>
        <v>7755</v>
      </c>
      <c r="F26" s="45">
        <f>Schnittliste!AI26</f>
        <v>0</v>
      </c>
      <c r="G26" s="46">
        <f>Schnittliste!AD26</f>
        <v>430.83</v>
      </c>
      <c r="H26" s="47">
        <f>Schnittliste!AG26</f>
        <v>70</v>
      </c>
      <c r="J26" s="32"/>
      <c r="M26" s="29">
        <v>5</v>
      </c>
      <c r="S26" s="30"/>
      <c r="T26" s="30"/>
      <c r="U26" s="30"/>
      <c r="V26" s="30"/>
    </row>
    <row r="27" spans="1:22" ht="24.9" customHeight="1" x14ac:dyDescent="0.4">
      <c r="A27" s="32">
        <v>23</v>
      </c>
      <c r="B27" s="32">
        <f>Schnittliste!B27</f>
        <v>5</v>
      </c>
      <c r="C27" s="37" t="str">
        <f>Schnittliste!C27</f>
        <v>Hintermeier Thomas</v>
      </c>
      <c r="D27" s="44">
        <f>Schnittliste!AF27</f>
        <v>19</v>
      </c>
      <c r="E27" s="45">
        <f>Schnittliste!AE27</f>
        <v>8165</v>
      </c>
      <c r="F27" s="45">
        <f>Schnittliste!AI27</f>
        <v>0</v>
      </c>
      <c r="G27" s="46">
        <f>Schnittliste!AD27</f>
        <v>429.74</v>
      </c>
      <c r="H27" s="47">
        <f>Schnittliste!AG27</f>
        <v>34</v>
      </c>
      <c r="J27" s="32"/>
      <c r="L27" s="29">
        <v>4</v>
      </c>
      <c r="S27" s="30"/>
      <c r="T27" s="30"/>
      <c r="U27" s="30"/>
      <c r="V27" s="30"/>
    </row>
    <row r="28" spans="1:22" ht="24.9" customHeight="1" x14ac:dyDescent="0.4">
      <c r="A28" s="32">
        <v>24</v>
      </c>
      <c r="B28" s="32">
        <v>5</v>
      </c>
      <c r="C28" s="37" t="str">
        <f>Schnittliste!C28</f>
        <v>Stadler Wolfgang</v>
      </c>
      <c r="D28" s="44">
        <f>Schnittliste!AF28</f>
        <v>20</v>
      </c>
      <c r="E28" s="45">
        <f>Schnittliste!AE28</f>
        <v>8576</v>
      </c>
      <c r="F28" s="45">
        <f>Schnittliste!AI28</f>
        <v>355</v>
      </c>
      <c r="G28" s="46">
        <f>Schnittliste!AD28</f>
        <v>428.8</v>
      </c>
      <c r="H28" s="47">
        <f>Schnittliste!AG28</f>
        <v>300</v>
      </c>
      <c r="J28" s="32"/>
      <c r="M28" s="29">
        <v>5</v>
      </c>
      <c r="S28" s="30"/>
      <c r="T28" s="30"/>
      <c r="U28" s="30"/>
      <c r="V28" s="30"/>
    </row>
    <row r="29" spans="1:22" ht="24.9" customHeight="1" x14ac:dyDescent="0.4">
      <c r="A29" s="32">
        <v>25</v>
      </c>
      <c r="B29" s="32">
        <v>5</v>
      </c>
      <c r="C29" s="37" t="str">
        <f>Schnittliste!C29</f>
        <v>Kulzinger Gerhard</v>
      </c>
      <c r="D29" s="44">
        <f>Schnittliste!AF29</f>
        <v>8</v>
      </c>
      <c r="E29" s="45">
        <f>Schnittliste!AE29</f>
        <v>3350</v>
      </c>
      <c r="F29" s="45">
        <f>Schnittliste!AI29</f>
        <v>0</v>
      </c>
      <c r="G29" s="46">
        <f>Schnittliste!AD29</f>
        <v>418.75</v>
      </c>
      <c r="H29" s="47">
        <f>Schnittliste!AG29</f>
        <v>835</v>
      </c>
      <c r="J29" s="32"/>
      <c r="M29" s="29">
        <v>5</v>
      </c>
      <c r="S29" s="30"/>
      <c r="T29" s="30"/>
      <c r="U29" s="30"/>
      <c r="V29" s="30"/>
    </row>
    <row r="30" spans="1:22" ht="24.9" customHeight="1" x14ac:dyDescent="0.4">
      <c r="A30" s="32">
        <v>26</v>
      </c>
      <c r="B30" s="32">
        <f>Schnittliste!B30</f>
        <v>5</v>
      </c>
      <c r="C30" s="37" t="str">
        <f>Schnittliste!C30</f>
        <v>Eichenseher Theo</v>
      </c>
      <c r="D30" s="44">
        <f>Schnittliste!AF30</f>
        <v>6</v>
      </c>
      <c r="E30" s="45">
        <f>Schnittliste!AE30</f>
        <v>2408</v>
      </c>
      <c r="F30" s="45">
        <f>Schnittliste!AI30</f>
        <v>0</v>
      </c>
      <c r="G30" s="46">
        <f>Schnittliste!AD30</f>
        <v>401.33</v>
      </c>
      <c r="H30" s="47">
        <f>Schnittliste!AG30</f>
        <v>602</v>
      </c>
      <c r="I30" s="29" t="s">
        <v>75</v>
      </c>
      <c r="J30" s="32"/>
      <c r="R30" s="46"/>
      <c r="S30" s="30"/>
      <c r="T30" s="30"/>
      <c r="U30" s="30"/>
      <c r="V30" s="30"/>
    </row>
    <row r="31" spans="1:22" ht="25.2" customHeight="1" x14ac:dyDescent="0.4">
      <c r="A31" s="32">
        <v>27</v>
      </c>
      <c r="B31" s="32" t="str">
        <f>Schnittliste!B31</f>
        <v>F</v>
      </c>
      <c r="C31" s="37" t="str">
        <f>Schnittliste!C31</f>
        <v>Wagenfeld Monika</v>
      </c>
      <c r="D31" s="44">
        <f>Schnittliste!AF31</f>
        <v>2</v>
      </c>
      <c r="E31" s="45">
        <f>Schnittliste!AE31</f>
        <v>785</v>
      </c>
      <c r="F31" s="45">
        <f>Schnittliste!AI31</f>
        <v>0</v>
      </c>
      <c r="G31" s="46">
        <f>Schnittliste!AD31</f>
        <v>392.5</v>
      </c>
      <c r="H31" s="47">
        <f>Schnittliste!AG31</f>
        <v>2</v>
      </c>
      <c r="J31" s="32"/>
      <c r="M31" s="29">
        <v>5</v>
      </c>
      <c r="R31" s="46"/>
      <c r="S31" s="30"/>
      <c r="T31" s="30"/>
      <c r="U31" s="30"/>
      <c r="V31" s="30"/>
    </row>
    <row r="32" spans="1:22" ht="24.75" customHeight="1" x14ac:dyDescent="0.4">
      <c r="A32" s="32"/>
      <c r="G32" s="32"/>
      <c r="J32" s="32"/>
      <c r="P32" s="89"/>
      <c r="Q32" s="89"/>
      <c r="R32" s="46"/>
      <c r="S32" s="30"/>
      <c r="T32" s="30"/>
      <c r="U32" s="30"/>
      <c r="V32" s="30"/>
    </row>
    <row r="33" spans="1:22" ht="25.5" customHeight="1" x14ac:dyDescent="0.35">
      <c r="A33" s="32"/>
      <c r="B33" s="31" t="s">
        <v>64</v>
      </c>
      <c r="F33" s="49" t="s">
        <v>39</v>
      </c>
      <c r="G33" s="132">
        <v>42826</v>
      </c>
      <c r="H33" s="132"/>
      <c r="I33" s="32">
        <f>COUNTIF(I4:I31,"1")</f>
        <v>4</v>
      </c>
      <c r="J33" s="32">
        <f>COUNTIF(J5:J31,"2")</f>
        <v>4</v>
      </c>
      <c r="K33" s="32">
        <f>COUNTIF(K5:K31,"3")</f>
        <v>4</v>
      </c>
      <c r="L33" s="32">
        <f>COUNTIF(L5:L31,"4")</f>
        <v>4</v>
      </c>
      <c r="M33" s="32">
        <f>COUNTIF(M5:M31,"5")</f>
        <v>4</v>
      </c>
      <c r="R33" s="32"/>
      <c r="S33" s="30"/>
      <c r="T33" s="30"/>
      <c r="U33" s="30"/>
      <c r="V33" s="30"/>
    </row>
    <row r="34" spans="1:22" ht="19.5" customHeight="1" x14ac:dyDescent="0.4">
      <c r="I34" s="32">
        <f>COUNTIF(I5:I31,"F")</f>
        <v>6</v>
      </c>
      <c r="J34" s="32"/>
      <c r="R34" s="46"/>
      <c r="S34" s="30"/>
      <c r="T34" s="30"/>
      <c r="U34" s="30"/>
      <c r="V34" s="30"/>
    </row>
    <row r="35" spans="1:22" x14ac:dyDescent="0.25">
      <c r="J35" s="32"/>
      <c r="R35" s="32"/>
      <c r="S35" s="30"/>
      <c r="T35" s="30"/>
      <c r="U35" s="30"/>
      <c r="V35" s="30"/>
    </row>
    <row r="36" spans="1:22" x14ac:dyDescent="0.25">
      <c r="A36" s="29" t="s">
        <v>33</v>
      </c>
      <c r="O36" s="32"/>
      <c r="V36" s="32"/>
    </row>
    <row r="37" spans="1:22" x14ac:dyDescent="0.25">
      <c r="J37" s="32"/>
      <c r="O37" s="32"/>
      <c r="V37" s="32"/>
    </row>
    <row r="38" spans="1:22" x14ac:dyDescent="0.25">
      <c r="J38" s="32"/>
      <c r="O38" s="32"/>
      <c r="V38" s="32"/>
    </row>
    <row r="39" spans="1:22" ht="23.1" customHeight="1" x14ac:dyDescent="0.25">
      <c r="J39" s="32"/>
      <c r="O39" s="32"/>
      <c r="V39" s="32"/>
    </row>
    <row r="40" spans="1:22" ht="15" customHeight="1" x14ac:dyDescent="0.6">
      <c r="B40" s="27"/>
      <c r="C40" s="27"/>
      <c r="D40" s="27"/>
      <c r="E40" s="27"/>
      <c r="F40" s="27"/>
      <c r="G40" s="27"/>
      <c r="H40" s="28"/>
      <c r="J40" s="32"/>
      <c r="O40" s="32"/>
      <c r="V40" s="32"/>
    </row>
    <row r="41" spans="1:22" x14ac:dyDescent="0.25">
      <c r="J41" s="32"/>
      <c r="O41" s="32"/>
      <c r="V41" s="32"/>
    </row>
    <row r="42" spans="1:22" ht="30" customHeight="1" x14ac:dyDescent="0.6">
      <c r="A42" s="27"/>
      <c r="B42" s="28"/>
      <c r="C42" s="35"/>
      <c r="D42" s="28"/>
      <c r="I42" s="117"/>
      <c r="O42" s="32"/>
      <c r="V42" s="32"/>
    </row>
    <row r="43" spans="1:22" ht="20.100000000000001" customHeight="1" x14ac:dyDescent="0.5">
      <c r="B43" s="28"/>
      <c r="C43" s="28"/>
      <c r="D43" s="28"/>
      <c r="O43" s="32"/>
      <c r="P43" s="32"/>
      <c r="Q43" s="32"/>
      <c r="R43" s="32"/>
      <c r="S43" s="32"/>
      <c r="T43" s="32"/>
      <c r="U43" s="32"/>
      <c r="V43" s="32"/>
    </row>
    <row r="44" spans="1:22" ht="30" customHeight="1" x14ac:dyDescent="0.25"/>
    <row r="45" spans="1:22" ht="20.100000000000001" customHeight="1" x14ac:dyDescent="0.25"/>
    <row r="46" spans="1:22" ht="21.9" customHeight="1" x14ac:dyDescent="0.25"/>
    <row r="47" spans="1:22" ht="21.9" customHeight="1" x14ac:dyDescent="0.25"/>
    <row r="48" spans="1:22" ht="21.9" customHeight="1" x14ac:dyDescent="0.25"/>
    <row r="49" ht="21.9" customHeight="1" x14ac:dyDescent="0.25"/>
    <row r="50" ht="21.9" customHeight="1" x14ac:dyDescent="0.25"/>
  </sheetData>
  <mergeCells count="1">
    <mergeCell ref="G33:H33"/>
  </mergeCells>
  <phoneticPr fontId="13" type="noConversion"/>
  <pageMargins left="0.57999999999999996" right="7.0000000000000007E-2" top="0.375" bottom="0.50277777777777777" header="0.4921259845" footer="0.4921259845"/>
  <pageSetup paperSize="9" scale="91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0" workbookViewId="0">
      <selection activeCell="E24" sqref="E24:F24"/>
    </sheetView>
  </sheetViews>
  <sheetFormatPr baseColWidth="10" defaultRowHeight="13.8" x14ac:dyDescent="0.25"/>
  <cols>
    <col min="1" max="1" width="5.109375" style="124" customWidth="1"/>
    <col min="2" max="2" width="22.33203125" style="124" bestFit="1" customWidth="1"/>
    <col min="3" max="3" width="11.5546875" style="124"/>
    <col min="4" max="4" width="11.5546875" style="125"/>
    <col min="5" max="5" width="22.33203125" style="124" bestFit="1" customWidth="1"/>
    <col min="6" max="16384" width="11.5546875" style="124"/>
  </cols>
  <sheetData>
    <row r="1" spans="1:6" ht="21.6" x14ac:dyDescent="0.4">
      <c r="A1" s="128">
        <v>1</v>
      </c>
      <c r="B1" s="127" t="s">
        <v>6</v>
      </c>
      <c r="C1" s="126">
        <v>532.91</v>
      </c>
      <c r="D1" s="125">
        <v>1</v>
      </c>
      <c r="E1" s="127" t="s">
        <v>6</v>
      </c>
      <c r="F1" s="126">
        <v>532.91</v>
      </c>
    </row>
    <row r="2" spans="1:6" ht="21.6" x14ac:dyDescent="0.4">
      <c r="A2" s="128">
        <v>1</v>
      </c>
      <c r="B2" s="127" t="s">
        <v>76</v>
      </c>
      <c r="C2" s="126">
        <v>514.6</v>
      </c>
      <c r="D2" s="125">
        <v>1</v>
      </c>
      <c r="E2" s="127" t="s">
        <v>76</v>
      </c>
      <c r="F2" s="126">
        <v>514.6</v>
      </c>
    </row>
    <row r="3" spans="1:6" ht="21.6" x14ac:dyDescent="0.4">
      <c r="A3" s="128">
        <v>1</v>
      </c>
      <c r="B3" s="127" t="s">
        <v>5</v>
      </c>
      <c r="C3" s="126">
        <v>510.18</v>
      </c>
      <c r="D3" s="125">
        <v>1</v>
      </c>
      <c r="E3" s="127" t="s">
        <v>5</v>
      </c>
      <c r="F3" s="126">
        <v>510.18</v>
      </c>
    </row>
    <row r="4" spans="1:6" ht="21.6" x14ac:dyDescent="0.4">
      <c r="A4" s="128">
        <v>1</v>
      </c>
      <c r="B4" s="127" t="s">
        <v>2</v>
      </c>
      <c r="C4" s="126">
        <v>509.8</v>
      </c>
      <c r="D4" s="125">
        <v>1</v>
      </c>
      <c r="E4" s="127" t="s">
        <v>2</v>
      </c>
      <c r="F4" s="126">
        <v>509.8</v>
      </c>
    </row>
    <row r="5" spans="1:6" ht="21.6" x14ac:dyDescent="0.4">
      <c r="A5" s="128">
        <v>3</v>
      </c>
      <c r="B5" s="127" t="s">
        <v>44</v>
      </c>
      <c r="C5" s="126">
        <v>491.73</v>
      </c>
    </row>
    <row r="6" spans="1:6" ht="21.6" x14ac:dyDescent="0.4">
      <c r="A6" s="128">
        <v>2</v>
      </c>
      <c r="B6" s="127" t="s">
        <v>69</v>
      </c>
      <c r="C6" s="126">
        <v>491.22</v>
      </c>
      <c r="D6" s="125">
        <v>2</v>
      </c>
      <c r="E6" s="127" t="s">
        <v>69</v>
      </c>
      <c r="F6" s="126">
        <v>491.22</v>
      </c>
    </row>
    <row r="7" spans="1:6" ht="21.6" x14ac:dyDescent="0.4">
      <c r="A7" s="128">
        <v>3</v>
      </c>
      <c r="B7" s="131" t="s">
        <v>80</v>
      </c>
      <c r="C7" s="126">
        <v>490.63</v>
      </c>
      <c r="D7" s="125">
        <v>2</v>
      </c>
      <c r="E7" s="127" t="s">
        <v>1</v>
      </c>
      <c r="F7" s="126">
        <v>489.22</v>
      </c>
    </row>
    <row r="8" spans="1:6" ht="21.6" x14ac:dyDescent="0.4">
      <c r="A8" s="128" t="s">
        <v>75</v>
      </c>
      <c r="B8" s="127" t="s">
        <v>8</v>
      </c>
      <c r="C8" s="126">
        <v>489.71</v>
      </c>
      <c r="D8" s="125">
        <v>2</v>
      </c>
      <c r="E8" s="127" t="s">
        <v>7</v>
      </c>
      <c r="F8" s="126">
        <v>488</v>
      </c>
    </row>
    <row r="9" spans="1:6" ht="21.6" x14ac:dyDescent="0.4">
      <c r="A9" s="128">
        <v>2</v>
      </c>
      <c r="B9" s="127" t="s">
        <v>1</v>
      </c>
      <c r="C9" s="126">
        <v>489.22</v>
      </c>
      <c r="D9" s="125">
        <v>2</v>
      </c>
      <c r="E9" s="127" t="s">
        <v>43</v>
      </c>
      <c r="F9" s="126">
        <v>474.63</v>
      </c>
    </row>
    <row r="10" spans="1:6" ht="21.6" x14ac:dyDescent="0.4">
      <c r="A10" s="128">
        <v>2</v>
      </c>
      <c r="B10" s="127" t="s">
        <v>7</v>
      </c>
      <c r="C10" s="126">
        <v>488</v>
      </c>
    </row>
    <row r="11" spans="1:6" ht="21.6" x14ac:dyDescent="0.4">
      <c r="A11" s="128" t="s">
        <v>75</v>
      </c>
      <c r="B11" s="127" t="s">
        <v>40</v>
      </c>
      <c r="C11" s="126">
        <v>480.75</v>
      </c>
      <c r="D11" s="125">
        <v>3</v>
      </c>
      <c r="E11" s="127" t="s">
        <v>44</v>
      </c>
      <c r="F11" s="126">
        <v>491.73</v>
      </c>
    </row>
    <row r="12" spans="1:6" ht="21.6" x14ac:dyDescent="0.4">
      <c r="A12" s="128">
        <v>3</v>
      </c>
      <c r="B12" s="131" t="s">
        <v>79</v>
      </c>
      <c r="C12" s="126">
        <v>480.29</v>
      </c>
      <c r="D12" s="125">
        <v>3</v>
      </c>
      <c r="E12" s="127" t="s">
        <v>80</v>
      </c>
      <c r="F12" s="126">
        <v>490.63</v>
      </c>
    </row>
    <row r="13" spans="1:6" ht="21.6" x14ac:dyDescent="0.4">
      <c r="A13" s="128">
        <v>4</v>
      </c>
      <c r="B13" s="131" t="s">
        <v>82</v>
      </c>
      <c r="C13" s="126">
        <v>478.54</v>
      </c>
      <c r="D13" s="125">
        <v>3</v>
      </c>
      <c r="E13" s="127" t="s">
        <v>79</v>
      </c>
      <c r="F13" s="126">
        <v>480.29</v>
      </c>
    </row>
    <row r="14" spans="1:6" ht="21.6" x14ac:dyDescent="0.4">
      <c r="A14" s="128">
        <v>2</v>
      </c>
      <c r="B14" s="127" t="s">
        <v>43</v>
      </c>
      <c r="C14" s="126">
        <v>474.63</v>
      </c>
      <c r="D14" s="125">
        <v>4</v>
      </c>
      <c r="E14" s="127" t="s">
        <v>82</v>
      </c>
      <c r="F14" s="126">
        <v>478.54</v>
      </c>
    </row>
    <row r="15" spans="1:6" ht="21.6" x14ac:dyDescent="0.4">
      <c r="A15" s="128" t="s">
        <v>75</v>
      </c>
      <c r="B15" s="131" t="s">
        <v>83</v>
      </c>
      <c r="C15" s="126">
        <v>460.5</v>
      </c>
    </row>
    <row r="16" spans="1:6" ht="21.6" x14ac:dyDescent="0.4">
      <c r="A16" s="128">
        <v>5</v>
      </c>
      <c r="B16" s="127" t="s">
        <v>73</v>
      </c>
      <c r="C16" s="126">
        <v>456.33</v>
      </c>
      <c r="D16" s="125">
        <v>5</v>
      </c>
      <c r="E16" s="127" t="s">
        <v>73</v>
      </c>
      <c r="F16" s="126">
        <v>456.33</v>
      </c>
    </row>
    <row r="17" spans="1:6" ht="21.6" x14ac:dyDescent="0.4">
      <c r="A17" s="128" t="s">
        <v>75</v>
      </c>
      <c r="B17" s="131" t="s">
        <v>84</v>
      </c>
      <c r="C17" s="126">
        <v>455</v>
      </c>
      <c r="D17" s="125">
        <v>4</v>
      </c>
      <c r="E17" s="127" t="s">
        <v>62</v>
      </c>
      <c r="F17" s="126">
        <v>454.15</v>
      </c>
    </row>
    <row r="18" spans="1:6" ht="21.6" x14ac:dyDescent="0.4">
      <c r="A18" s="128">
        <v>4</v>
      </c>
      <c r="B18" s="127" t="s">
        <v>62</v>
      </c>
      <c r="C18" s="126">
        <v>454.15</v>
      </c>
      <c r="D18" s="125">
        <v>5</v>
      </c>
      <c r="E18" s="127" t="s">
        <v>68</v>
      </c>
      <c r="F18" s="126">
        <v>443.17</v>
      </c>
    </row>
    <row r="19" spans="1:6" ht="21.6" x14ac:dyDescent="0.4">
      <c r="A19" s="128">
        <v>5</v>
      </c>
      <c r="B19" s="127" t="s">
        <v>68</v>
      </c>
      <c r="C19" s="126">
        <v>443.17</v>
      </c>
      <c r="D19" s="125">
        <v>4</v>
      </c>
      <c r="E19" s="127" t="s">
        <v>3</v>
      </c>
      <c r="F19" s="126">
        <v>426.67</v>
      </c>
    </row>
    <row r="20" spans="1:6" ht="21.6" x14ac:dyDescent="0.4">
      <c r="A20" s="128" t="s">
        <v>75</v>
      </c>
      <c r="B20" s="127" t="s">
        <v>61</v>
      </c>
      <c r="C20" s="126">
        <v>440.25</v>
      </c>
      <c r="E20" s="127"/>
      <c r="F20" s="126"/>
    </row>
    <row r="21" spans="1:6" ht="21.6" x14ac:dyDescent="0.4">
      <c r="A21" s="128">
        <v>5</v>
      </c>
      <c r="B21" s="127" t="s">
        <v>67</v>
      </c>
      <c r="C21" s="126">
        <v>434.67</v>
      </c>
      <c r="D21" s="125">
        <v>5</v>
      </c>
      <c r="E21" s="127" t="s">
        <v>67</v>
      </c>
      <c r="F21" s="126">
        <v>434.67</v>
      </c>
    </row>
    <row r="22" spans="1:6" ht="21.6" x14ac:dyDescent="0.4">
      <c r="A22" s="128">
        <v>5</v>
      </c>
      <c r="B22" s="127" t="s">
        <v>60</v>
      </c>
      <c r="C22" s="126">
        <v>429.5</v>
      </c>
      <c r="D22" s="125">
        <v>5</v>
      </c>
      <c r="E22" s="127" t="s">
        <v>60</v>
      </c>
      <c r="F22" s="126">
        <v>429.5</v>
      </c>
    </row>
    <row r="23" spans="1:6" ht="21.6" x14ac:dyDescent="0.4">
      <c r="A23" s="128">
        <v>3</v>
      </c>
      <c r="B23" s="127" t="s">
        <v>0</v>
      </c>
      <c r="C23" s="126">
        <v>428.5</v>
      </c>
      <c r="D23" s="125">
        <v>3</v>
      </c>
      <c r="E23" s="127" t="s">
        <v>0</v>
      </c>
      <c r="F23" s="126">
        <v>428.5</v>
      </c>
    </row>
    <row r="24" spans="1:6" ht="21.6" x14ac:dyDescent="0.4">
      <c r="A24" s="128">
        <v>4</v>
      </c>
      <c r="B24" s="127" t="s">
        <v>3</v>
      </c>
      <c r="C24" s="126">
        <v>426.67</v>
      </c>
      <c r="D24" s="125">
        <v>4</v>
      </c>
      <c r="E24" s="127" t="s">
        <v>81</v>
      </c>
      <c r="F24" s="126">
        <v>423.2</v>
      </c>
    </row>
    <row r="25" spans="1:6" ht="21.6" x14ac:dyDescent="0.4">
      <c r="A25" s="128">
        <v>4</v>
      </c>
      <c r="B25" s="131" t="s">
        <v>81</v>
      </c>
      <c r="C25" s="126">
        <v>423.2</v>
      </c>
    </row>
    <row r="26" spans="1:6" ht="21.6" x14ac:dyDescent="0.4">
      <c r="A26" s="128" t="s">
        <v>75</v>
      </c>
      <c r="B26" s="131" t="s">
        <v>85</v>
      </c>
      <c r="C26" s="126">
        <v>392.5</v>
      </c>
    </row>
    <row r="27" spans="1:6" ht="21.6" x14ac:dyDescent="0.4">
      <c r="A27" s="128">
        <v>5</v>
      </c>
      <c r="B27" s="127" t="s">
        <v>9</v>
      </c>
      <c r="C27" s="126">
        <v>0</v>
      </c>
    </row>
  </sheetData>
  <pageMargins left="0.7" right="0.7" top="1.94" bottom="0.78740157499999996" header="0.3" footer="0.3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Schnittliste</vt:lpstr>
      <vt:lpstr>Ausdruck</vt:lpstr>
      <vt:lpstr>Ummeldungen 2016</vt:lpstr>
      <vt:lpstr>Ausdruck!Druckbereich</vt:lpstr>
      <vt:lpstr>Schnittliste!Druckbereich</vt:lpstr>
    </vt:vector>
  </TitlesOfParts>
  <Company>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Kagerer</dc:creator>
  <cp:lastModifiedBy>Johann</cp:lastModifiedBy>
  <cp:lastPrinted>2017-03-14T08:49:22Z</cp:lastPrinted>
  <dcterms:created xsi:type="dcterms:W3CDTF">2009-02-02T12:47:41Z</dcterms:created>
  <dcterms:modified xsi:type="dcterms:W3CDTF">2017-04-01T07:55:35Z</dcterms:modified>
</cp:coreProperties>
</file>