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D:\CHans\_Walhalla D\_Spielbetrieb\Saison 2026 2027\"/>
    </mc:Choice>
  </mc:AlternateContent>
  <xr:revisionPtr revIDLastSave="0" documentId="13_ncr:1_{E2B71398-F2F5-4974-B7F9-CE5CF8F34D28}" xr6:coauthVersionLast="36" xr6:coauthVersionMax="36" xr10:uidLastSave="{00000000-0000-0000-0000-000000000000}"/>
  <bookViews>
    <workbookView xWindow="186150" yWindow="-15" windowWidth="11040" windowHeight="10005" xr2:uid="{00000000-000D-0000-FFFF-FFFF00000000}"/>
  </bookViews>
  <sheets>
    <sheet name="Schnittliste" sheetId="1" r:id="rId1"/>
    <sheet name="Ausdruck" sheetId="2" r:id="rId2"/>
  </sheets>
  <definedNames>
    <definedName name="\M">Ausdruck!#REF!</definedName>
    <definedName name="_xlnm.Print_Area" localSheetId="1">Ausdruck!$A$1:$H$22</definedName>
    <definedName name="_xlnm.Print_Area" localSheetId="0">Schnittliste!$A$1:$AL$25</definedName>
  </definedNames>
  <calcPr calcId="191029" refMode="R1C1"/>
</workbook>
</file>

<file path=xl/calcChain.xml><?xml version="1.0" encoding="utf-8"?>
<calcChain xmlns="http://schemas.openxmlformats.org/spreadsheetml/2006/main">
  <c r="B6" i="2" l="1"/>
  <c r="C6" i="2"/>
  <c r="D6" i="2"/>
  <c r="E6" i="2"/>
  <c r="F6" i="2"/>
  <c r="G6" i="2"/>
  <c r="H6" i="2"/>
  <c r="B7" i="2"/>
  <c r="C7" i="2"/>
  <c r="D7" i="2"/>
  <c r="E7" i="2"/>
  <c r="F7" i="2"/>
  <c r="G7" i="2"/>
  <c r="H7" i="2"/>
  <c r="B8" i="2"/>
  <c r="C8" i="2"/>
  <c r="D8" i="2"/>
  <c r="E8" i="2"/>
  <c r="F8" i="2"/>
  <c r="G8" i="2"/>
  <c r="H8" i="2"/>
  <c r="B9" i="2"/>
  <c r="C9" i="2"/>
  <c r="D9" i="2"/>
  <c r="E9" i="2"/>
  <c r="F9" i="2"/>
  <c r="G9" i="2"/>
  <c r="H9" i="2"/>
  <c r="B10" i="2"/>
  <c r="C10" i="2"/>
  <c r="D10" i="2"/>
  <c r="E10" i="2"/>
  <c r="F10" i="2"/>
  <c r="G10" i="2"/>
  <c r="H10" i="2"/>
  <c r="B11" i="2"/>
  <c r="C11" i="2"/>
  <c r="D11" i="2"/>
  <c r="E11" i="2"/>
  <c r="F11" i="2"/>
  <c r="G11" i="2"/>
  <c r="H11" i="2"/>
  <c r="B12" i="2"/>
  <c r="C12" i="2"/>
  <c r="D12" i="2"/>
  <c r="E12" i="2"/>
  <c r="F12" i="2"/>
  <c r="G12" i="2"/>
  <c r="H12" i="2"/>
  <c r="B13" i="2"/>
  <c r="C13" i="2"/>
  <c r="D13" i="2"/>
  <c r="E13" i="2"/>
  <c r="F13" i="2"/>
  <c r="G13" i="2"/>
  <c r="H13" i="2"/>
  <c r="B14" i="2"/>
  <c r="C14" i="2"/>
  <c r="D14" i="2"/>
  <c r="E14" i="2"/>
  <c r="F14" i="2"/>
  <c r="G14" i="2"/>
  <c r="H14" i="2"/>
  <c r="B15" i="2"/>
  <c r="C15" i="2"/>
  <c r="D15" i="2"/>
  <c r="E15" i="2"/>
  <c r="F15" i="2"/>
  <c r="G15" i="2"/>
  <c r="H15" i="2"/>
  <c r="B16" i="2"/>
  <c r="C16" i="2"/>
  <c r="D16" i="2"/>
  <c r="E16" i="2"/>
  <c r="F16" i="2"/>
  <c r="G16" i="2"/>
  <c r="H16" i="2"/>
  <c r="B17" i="2"/>
  <c r="C17" i="2"/>
  <c r="D17" i="2"/>
  <c r="E17" i="2"/>
  <c r="F17" i="2"/>
  <c r="G17" i="2"/>
  <c r="H17" i="2"/>
  <c r="AN6" i="1"/>
  <c r="AN7" i="1"/>
  <c r="AN8" i="1"/>
  <c r="AN9" i="1"/>
  <c r="AN10" i="1"/>
  <c r="AN12" i="1"/>
  <c r="AN13" i="1"/>
  <c r="AN11" i="1"/>
  <c r="AN14" i="1"/>
  <c r="AN5" i="1"/>
  <c r="AI24" i="1"/>
  <c r="B5" i="2" l="1"/>
  <c r="C5" i="2"/>
  <c r="F5" i="2"/>
  <c r="AP5" i="1"/>
  <c r="AN15" i="1"/>
  <c r="AN16" i="1"/>
  <c r="AN17" i="1"/>
  <c r="AN18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D22" i="1"/>
  <c r="AI22" i="1"/>
  <c r="AJ6" i="1"/>
  <c r="AJ7" i="1"/>
  <c r="AJ8" i="1"/>
  <c r="AJ9" i="1"/>
  <c r="AJ10" i="1"/>
  <c r="AJ12" i="1"/>
  <c r="AJ13" i="1"/>
  <c r="AJ11" i="1"/>
  <c r="AJ14" i="1"/>
  <c r="AJ15" i="1"/>
  <c r="AJ5" i="1"/>
  <c r="E5" i="2" s="1"/>
  <c r="AN25" i="1" l="1"/>
  <c r="AJ22" i="1"/>
  <c r="AI13" i="1"/>
  <c r="AI12" i="1"/>
  <c r="AI11" i="1"/>
  <c r="X25" i="1" l="1"/>
  <c r="Y25" i="1"/>
  <c r="Z25" i="1"/>
  <c r="AA25" i="1"/>
  <c r="AB25" i="1"/>
  <c r="AC25" i="1"/>
  <c r="AD25" i="1"/>
  <c r="AE25" i="1"/>
  <c r="AF25" i="1"/>
  <c r="AG25" i="1"/>
  <c r="AH25" i="1"/>
  <c r="AP6" i="1" l="1"/>
  <c r="AP7" i="1"/>
  <c r="AP9" i="1"/>
  <c r="AP10" i="1"/>
  <c r="AP11" i="1"/>
  <c r="AP12" i="1"/>
  <c r="AP13" i="1"/>
  <c r="AP14" i="1"/>
  <c r="AP8" i="1"/>
  <c r="AI23" i="1" l="1"/>
  <c r="AI25" i="1" l="1"/>
  <c r="B23" i="2"/>
  <c r="B18" i="2"/>
  <c r="C18" i="2"/>
  <c r="W25" i="1"/>
  <c r="E25" i="1"/>
  <c r="F25" i="1"/>
  <c r="G25" i="1"/>
  <c r="AN27" i="1" s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D25" i="1"/>
  <c r="AJ25" i="1" l="1"/>
  <c r="AI5" i="1" l="1"/>
  <c r="G5" i="2" s="1"/>
  <c r="AI15" i="1"/>
  <c r="AI16" i="1"/>
  <c r="AI9" i="1" l="1"/>
  <c r="AJ16" i="1" l="1"/>
  <c r="AJ17" i="1"/>
  <c r="AJ18" i="1"/>
  <c r="E18" i="2" s="1"/>
  <c r="E22" i="2" l="1"/>
  <c r="F18" i="2"/>
  <c r="AJ27" i="1" l="1"/>
  <c r="B22" i="2" l="1"/>
  <c r="AL9" i="1"/>
  <c r="AK9" i="1"/>
  <c r="AI17" i="1" l="1"/>
  <c r="AI14" i="1" l="1"/>
  <c r="AL8" i="1" l="1"/>
  <c r="AL7" i="1"/>
  <c r="AL10" i="1"/>
  <c r="AL11" i="1"/>
  <c r="AL13" i="1"/>
  <c r="AL6" i="1"/>
  <c r="AL16" i="1"/>
  <c r="AL15" i="1"/>
  <c r="AL14" i="1"/>
  <c r="AL12" i="1"/>
  <c r="AK11" i="1" l="1"/>
  <c r="AI10" i="1"/>
  <c r="AK10" i="1"/>
  <c r="AK5" i="1"/>
  <c r="D5" i="2" s="1"/>
  <c r="AL5" i="1"/>
  <c r="H5" i="2" s="1"/>
  <c r="AI8" i="1"/>
  <c r="AK8" i="1"/>
  <c r="AI7" i="1"/>
  <c r="AK7" i="1"/>
  <c r="AK13" i="1"/>
  <c r="AI6" i="1" l="1"/>
  <c r="AI18" i="1" l="1"/>
  <c r="G18" i="2" s="1"/>
  <c r="AP15" i="1" l="1"/>
  <c r="AP16" i="1"/>
  <c r="AP17" i="1"/>
  <c r="AP18" i="1"/>
  <c r="AK14" i="1" l="1"/>
  <c r="AK15" i="1"/>
  <c r="AK16" i="1"/>
  <c r="AK17" i="1"/>
  <c r="AK12" i="1"/>
  <c r="AK18" i="1"/>
  <c r="D18" i="2" s="1"/>
  <c r="AK6" i="1" l="1"/>
  <c r="AK22" i="1" l="1"/>
  <c r="D20" i="2"/>
  <c r="AL18" i="1" l="1"/>
  <c r="H18" i="2" s="1"/>
  <c r="AL17" i="1"/>
  <c r="I25" i="2" l="1"/>
</calcChain>
</file>

<file path=xl/sharedStrings.xml><?xml version="1.0" encoding="utf-8"?>
<sst xmlns="http://schemas.openxmlformats.org/spreadsheetml/2006/main" count="83" uniqueCount="76">
  <si>
    <t>Stadler Wolfgang</t>
  </si>
  <si>
    <t>Schnittliste</t>
  </si>
  <si>
    <t>Leichtl Helmut</t>
  </si>
  <si>
    <t>Ponkratz Robert</t>
  </si>
  <si>
    <t>A1</t>
  </si>
  <si>
    <t>A2</t>
  </si>
  <si>
    <t>A4</t>
  </si>
  <si>
    <t>A3</t>
  </si>
  <si>
    <t>Platz</t>
  </si>
  <si>
    <t>M</t>
  </si>
  <si>
    <t>Gesamt-
kämpfe</t>
  </si>
  <si>
    <t>Gesamt-
Holz</t>
  </si>
  <si>
    <t>Anzahl 
Kämpfe</t>
  </si>
  <si>
    <t>Kämpfe 
Vorjahre</t>
  </si>
  <si>
    <t xml:space="preserve">Schnitt
</t>
  </si>
  <si>
    <t>Sport-Kegel-Klub Walhalla Donaustauf e.V.</t>
  </si>
  <si>
    <t xml:space="preserve">Ergebnisse aus dem Zeitraum </t>
  </si>
  <si>
    <t>Rückrunde</t>
  </si>
  <si>
    <t>Vorrunde</t>
  </si>
  <si>
    <t>Sportkegelklub Walhalla Donaustauf e.V.</t>
  </si>
  <si>
    <t>Platz-</t>
  </si>
  <si>
    <t xml:space="preserve">           Name</t>
  </si>
  <si>
    <t>Gesamt-</t>
  </si>
  <si>
    <t>Durch-</t>
  </si>
  <si>
    <t>Kämpfe</t>
  </si>
  <si>
    <t xml:space="preserve">  Nr.</t>
  </si>
  <si>
    <t>schaft</t>
  </si>
  <si>
    <t xml:space="preserve"> </t>
  </si>
  <si>
    <t>Holzzahl</t>
  </si>
  <si>
    <t>schnitt</t>
  </si>
  <si>
    <t>kämpfe</t>
  </si>
  <si>
    <t>Mann-</t>
  </si>
  <si>
    <t>Saison</t>
  </si>
  <si>
    <t>Donaustauf ,</t>
  </si>
  <si>
    <t>Spieler</t>
  </si>
  <si>
    <t>Aushelfer</t>
  </si>
  <si>
    <t>Link Karl-Heinz</t>
  </si>
  <si>
    <t>Stenrüter Heinz</t>
  </si>
  <si>
    <t>Spieltag</t>
  </si>
  <si>
    <t>letzter</t>
  </si>
  <si>
    <t>Querprüfung</t>
  </si>
  <si>
    <t>Differenz</t>
  </si>
  <si>
    <t>Saison Best</t>
  </si>
  <si>
    <t>Schlehuber Franz</t>
  </si>
  <si>
    <t>Der Sportwart</t>
  </si>
  <si>
    <t>Tagessumme</t>
  </si>
  <si>
    <t>Taffner Christian</t>
  </si>
  <si>
    <t>Ergenisse in rot gehen zu 50 % in die Schnittberechnung ein, weil 2 x 30 Schub vollendet waren</t>
  </si>
  <si>
    <t>F</t>
  </si>
  <si>
    <t>Schmalzl Hubert</t>
  </si>
  <si>
    <t>letzter 
Spieltag</t>
  </si>
  <si>
    <t>Streubel Helmut</t>
  </si>
  <si>
    <t>Wagenfeld Monika</t>
  </si>
  <si>
    <t>-</t>
  </si>
  <si>
    <t>01.04. - 30.06.2017</t>
  </si>
  <si>
    <t>ev. Wechsel</t>
  </si>
  <si>
    <t>1. Mannschaft</t>
  </si>
  <si>
    <t>2. Mannschaft</t>
  </si>
  <si>
    <t>Männer 1</t>
  </si>
  <si>
    <t>Männer 2</t>
  </si>
  <si>
    <t>A5</t>
  </si>
  <si>
    <t>120 Wurf</t>
  </si>
  <si>
    <t>A6</t>
  </si>
  <si>
    <t>A7</t>
  </si>
  <si>
    <t>Barna Laszlo</t>
  </si>
  <si>
    <t>Kerekes Janos</t>
  </si>
  <si>
    <t>Auer Wilhelm</t>
  </si>
  <si>
    <t>A8</t>
  </si>
  <si>
    <t>A9</t>
  </si>
  <si>
    <t>A10</t>
  </si>
  <si>
    <t>A11</t>
  </si>
  <si>
    <t>bzw. 67 % und 33 %  in die Schnittberechnung ein, weil 90 bzw 30 Schub vollendet waren</t>
  </si>
  <si>
    <t>Plakida Hanna</t>
  </si>
  <si>
    <t>Saison 2026/2027</t>
  </si>
  <si>
    <t>Ergebnisse aus der Saison 2026/2027</t>
  </si>
  <si>
    <t>41. Woche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</si>
</sst>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]#,##0.00_);[Red]\([$€]#,##0.00\)"/>
    <numFmt numFmtId="165" formatCode="dd/mm/yy;@"/>
  </numFmts>
  <fonts count="38" x14ac:knownFonts="1">
    <font>
      <sz val="10"/>
      <name val="MS Sans Serif"/>
    </font>
    <font>
      <sz val="11"/>
      <color theme="1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2"/>
      <name val="Arial Narrow"/>
      <family val="2"/>
    </font>
    <font>
      <b/>
      <sz val="12"/>
      <name val="Arial Narrow"/>
      <family val="2"/>
    </font>
    <font>
      <sz val="9"/>
      <name val="Arial Narrow"/>
      <family val="2"/>
    </font>
    <font>
      <b/>
      <sz val="20"/>
      <name val="Arial Narrow"/>
      <family val="2"/>
    </font>
    <font>
      <b/>
      <sz val="16"/>
      <name val="Arial Narrow"/>
      <family val="2"/>
    </font>
    <font>
      <sz val="16"/>
      <name val="Arial Narrow"/>
      <family val="2"/>
    </font>
    <font>
      <sz val="20"/>
      <name val="Arial Narrow"/>
      <family val="2"/>
    </font>
    <font>
      <sz val="16"/>
      <color indexed="10"/>
      <name val="Arial Narrow"/>
      <family val="2"/>
    </font>
    <font>
      <b/>
      <sz val="30"/>
      <name val="Arial Narrow"/>
      <family val="2"/>
    </font>
    <font>
      <sz val="12"/>
      <name val="Arial"/>
      <family val="2"/>
    </font>
    <font>
      <b/>
      <u/>
      <sz val="28"/>
      <name val="Arial"/>
      <family val="2"/>
    </font>
    <font>
      <u/>
      <sz val="24"/>
      <name val="Arial"/>
      <family val="2"/>
    </font>
    <font>
      <sz val="24"/>
      <color indexed="12"/>
      <name val="Arial"/>
      <family val="2"/>
    </font>
    <font>
      <sz val="12"/>
      <color indexed="12"/>
      <name val="Arial"/>
      <family val="2"/>
    </font>
    <font>
      <sz val="17"/>
      <name val="Arial"/>
      <family val="2"/>
    </font>
    <font>
      <b/>
      <sz val="17"/>
      <name val="Arial"/>
      <family val="2"/>
    </font>
    <font>
      <b/>
      <sz val="12"/>
      <name val="Arial"/>
      <family val="2"/>
    </font>
    <font>
      <b/>
      <u/>
      <sz val="24"/>
      <name val="Arial"/>
      <family val="2"/>
    </font>
    <font>
      <b/>
      <sz val="12"/>
      <name val="Arial"/>
      <family val="2"/>
    </font>
    <font>
      <b/>
      <sz val="20"/>
      <color indexed="12"/>
      <name val="Arial Narrow"/>
      <family val="2"/>
    </font>
    <font>
      <sz val="16"/>
      <color indexed="12"/>
      <name val="Arial Narrow"/>
      <family val="2"/>
    </font>
    <font>
      <sz val="14"/>
      <name val="Arial Narrow"/>
      <family val="2"/>
    </font>
    <font>
      <sz val="16"/>
      <name val="Arial"/>
      <family val="2"/>
    </font>
    <font>
      <b/>
      <sz val="16"/>
      <name val="Arial"/>
      <family val="2"/>
    </font>
    <font>
      <sz val="16"/>
      <color rgb="FFFF0000"/>
      <name val="Arial Narrow"/>
      <family val="2"/>
    </font>
    <font>
      <b/>
      <sz val="16"/>
      <color rgb="FFFF0000"/>
      <name val="Arial Narrow"/>
      <family val="2"/>
    </font>
    <font>
      <sz val="12"/>
      <color rgb="FFFF0000"/>
      <name val="Arial"/>
      <family val="2"/>
    </font>
    <font>
      <b/>
      <sz val="17"/>
      <color rgb="FFFF0000"/>
      <name val="Arial"/>
      <family val="2"/>
    </font>
    <font>
      <b/>
      <sz val="17"/>
      <color theme="3" tint="0.39997558519241921"/>
      <name val="Arial"/>
      <family val="2"/>
    </font>
    <font>
      <b/>
      <sz val="12"/>
      <color rgb="FF00B0F0"/>
      <name val="Arial Narrow"/>
      <family val="2"/>
    </font>
    <font>
      <sz val="9"/>
      <color rgb="FFFF0000"/>
      <name val="Arial Narrow"/>
      <family val="2"/>
    </font>
    <font>
      <sz val="14"/>
      <name val="Arial"/>
      <family val="2"/>
    </font>
    <font>
      <sz val="11"/>
      <color theme="3" tint="0.39997558519241921"/>
      <name val="Arial"/>
      <family val="2"/>
    </font>
    <font>
      <sz val="16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EFEA8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/>
      <right style="thin">
        <color rgb="FFFF0000"/>
      </right>
      <top style="thin">
        <color indexed="64"/>
      </top>
      <bottom/>
      <diagonal/>
    </border>
    <border>
      <left/>
      <right style="thin">
        <color rgb="FFFF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3" fillId="0" borderId="0"/>
    <xf numFmtId="0" fontId="1" fillId="0" borderId="0"/>
  </cellStyleXfs>
  <cellXfs count="135">
    <xf numFmtId="0" fontId="0" fillId="0" borderId="0" xfId="0"/>
    <xf numFmtId="0" fontId="6" fillId="0" borderId="0" xfId="3" applyFont="1"/>
    <xf numFmtId="0" fontId="6" fillId="0" borderId="0" xfId="3" applyFont="1" applyAlignment="1">
      <alignment horizontal="center"/>
    </xf>
    <xf numFmtId="0" fontId="4" fillId="0" borderId="0" xfId="3" applyFont="1" applyAlignment="1">
      <alignment horizontal="left"/>
    </xf>
    <xf numFmtId="0" fontId="5" fillId="0" borderId="0" xfId="0" applyFont="1" applyBorder="1" applyAlignment="1">
      <alignment horizontal="center"/>
    </xf>
    <xf numFmtId="2" fontId="6" fillId="0" borderId="0" xfId="3" applyNumberFormat="1" applyFont="1"/>
    <xf numFmtId="0" fontId="7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7" fillId="0" borderId="0" xfId="3" applyFont="1"/>
    <xf numFmtId="0" fontId="7" fillId="0" borderId="1" xfId="3" applyFont="1" applyBorder="1"/>
    <xf numFmtId="0" fontId="7" fillId="0" borderId="2" xfId="3" applyFont="1" applyBorder="1"/>
    <xf numFmtId="0" fontId="7" fillId="0" borderId="3" xfId="3" applyFont="1" applyBorder="1"/>
    <xf numFmtId="0" fontId="9" fillId="0" borderId="4" xfId="0" applyFont="1" applyBorder="1" applyAlignment="1">
      <alignment horizontal="center"/>
    </xf>
    <xf numFmtId="2" fontId="7" fillId="0" borderId="5" xfId="3" applyNumberFormat="1" applyFont="1" applyBorder="1"/>
    <xf numFmtId="2" fontId="9" fillId="0" borderId="6" xfId="3" applyNumberFormat="1" applyFont="1" applyBorder="1" applyAlignment="1">
      <alignment horizontal="center" wrapText="1"/>
    </xf>
    <xf numFmtId="2" fontId="9" fillId="0" borderId="4" xfId="3" applyNumberFormat="1" applyFont="1" applyBorder="1" applyAlignment="1">
      <alignment horizontal="left" wrapText="1"/>
    </xf>
    <xf numFmtId="2" fontId="9" fillId="0" borderId="7" xfId="3" applyNumberFormat="1" applyFont="1" applyBorder="1" applyAlignment="1">
      <alignment horizontal="right" wrapText="1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3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7" fillId="0" borderId="2" xfId="3" applyFont="1" applyFill="1" applyBorder="1"/>
    <xf numFmtId="0" fontId="7" fillId="0" borderId="2" xfId="3" applyFont="1" applyFill="1" applyBorder="1" applyAlignment="1">
      <alignment horizontal="center"/>
    </xf>
    <xf numFmtId="0" fontId="7" fillId="0" borderId="3" xfId="3" applyFont="1" applyFill="1" applyBorder="1"/>
    <xf numFmtId="0" fontId="14" fillId="0" borderId="0" xfId="2" applyFont="1" applyAlignment="1"/>
    <xf numFmtId="0" fontId="15" fillId="0" borderId="0" xfId="2" applyFont="1" applyAlignment="1"/>
    <xf numFmtId="0" fontId="13" fillId="0" borderId="0" xfId="2" applyFont="1" applyAlignment="1"/>
    <xf numFmtId="0" fontId="13" fillId="0" borderId="0" xfId="2" applyAlignment="1"/>
    <xf numFmtId="0" fontId="18" fillId="0" borderId="0" xfId="2" applyFont="1" applyAlignment="1"/>
    <xf numFmtId="0" fontId="13" fillId="0" borderId="0" xfId="2" applyFont="1" applyAlignment="1">
      <alignment horizontal="center"/>
    </xf>
    <xf numFmtId="0" fontId="20" fillId="0" borderId="0" xfId="2" applyFont="1" applyAlignment="1">
      <alignment horizontal="center"/>
    </xf>
    <xf numFmtId="0" fontId="13" fillId="0" borderId="0" xfId="2" applyFont="1" applyAlignment="1">
      <alignment horizontal="right"/>
    </xf>
    <xf numFmtId="0" fontId="21" fillId="0" borderId="0" xfId="2" applyFont="1" applyAlignment="1"/>
    <xf numFmtId="0" fontId="13" fillId="0" borderId="0" xfId="2" applyFont="1" applyAlignment="1">
      <alignment horizontal="left"/>
    </xf>
    <xf numFmtId="0" fontId="22" fillId="0" borderId="0" xfId="2" applyFont="1" applyAlignment="1">
      <alignment horizontal="left"/>
    </xf>
    <xf numFmtId="0" fontId="14" fillId="0" borderId="0" xfId="2" applyFont="1" applyAlignment="1">
      <alignment vertical="center"/>
    </xf>
    <xf numFmtId="0" fontId="15" fillId="0" borderId="0" xfId="2" applyFont="1" applyAlignment="1">
      <alignment vertical="center"/>
    </xf>
    <xf numFmtId="0" fontId="13" fillId="0" borderId="0" xfId="2" applyFont="1" applyAlignment="1">
      <alignment vertical="center"/>
    </xf>
    <xf numFmtId="0" fontId="13" fillId="0" borderId="0" xfId="2" applyAlignment="1">
      <alignment vertical="center"/>
    </xf>
    <xf numFmtId="0" fontId="18" fillId="0" borderId="0" xfId="2" applyFont="1" applyAlignment="1">
      <alignment vertical="center"/>
    </xf>
    <xf numFmtId="14" fontId="19" fillId="0" borderId="0" xfId="2" quotePrefix="1" applyNumberFormat="1" applyFont="1" applyAlignment="1">
      <alignment vertical="center"/>
    </xf>
    <xf numFmtId="1" fontId="13" fillId="0" borderId="0" xfId="2" applyNumberFormat="1" applyFont="1" applyAlignment="1">
      <alignment horizontal="center"/>
    </xf>
    <xf numFmtId="3" fontId="13" fillId="0" borderId="0" xfId="2" applyNumberFormat="1" applyFont="1" applyAlignment="1">
      <alignment horizontal="center"/>
    </xf>
    <xf numFmtId="2" fontId="19" fillId="0" borderId="0" xfId="2" applyNumberFormat="1" applyFont="1" applyAlignment="1">
      <alignment horizontal="center"/>
    </xf>
    <xf numFmtId="3" fontId="20" fillId="0" borderId="0" xfId="2" applyNumberFormat="1" applyFont="1" applyAlignment="1">
      <alignment horizontal="center"/>
    </xf>
    <xf numFmtId="0" fontId="18" fillId="0" borderId="0" xfId="2" applyFont="1" applyAlignment="1">
      <alignment horizontal="left" vertical="center"/>
    </xf>
    <xf numFmtId="0" fontId="18" fillId="0" borderId="0" xfId="2" applyFont="1" applyAlignment="1">
      <alignment horizontal="right"/>
    </xf>
    <xf numFmtId="0" fontId="7" fillId="0" borderId="5" xfId="3" applyFont="1" applyBorder="1"/>
    <xf numFmtId="14" fontId="19" fillId="0" borderId="0" xfId="2" quotePrefix="1" applyNumberFormat="1" applyFont="1" applyAlignment="1">
      <alignment horizontal="right" vertical="center"/>
    </xf>
    <xf numFmtId="0" fontId="8" fillId="0" borderId="8" xfId="0" applyFont="1" applyBorder="1" applyAlignment="1">
      <alignment horizontal="center"/>
    </xf>
    <xf numFmtId="0" fontId="7" fillId="0" borderId="9" xfId="3" applyFont="1" applyFill="1" applyBorder="1"/>
    <xf numFmtId="0" fontId="11" fillId="0" borderId="0" xfId="3" applyFont="1"/>
    <xf numFmtId="0" fontId="24" fillId="0" borderId="10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24" fillId="0" borderId="7" xfId="0" applyFont="1" applyFill="1" applyBorder="1" applyAlignment="1">
      <alignment horizontal="center"/>
    </xf>
    <xf numFmtId="1" fontId="9" fillId="0" borderId="0" xfId="0" applyNumberFormat="1" applyFont="1" applyFill="1" applyBorder="1" applyAlignment="1">
      <alignment horizontal="center" vertical="center"/>
    </xf>
    <xf numFmtId="0" fontId="6" fillId="0" borderId="0" xfId="3" applyFont="1" applyBorder="1"/>
    <xf numFmtId="0" fontId="7" fillId="0" borderId="2" xfId="3" applyFont="1" applyBorder="1" applyAlignment="1">
      <alignment horizontal="center"/>
    </xf>
    <xf numFmtId="2" fontId="9" fillId="0" borderId="0" xfId="3" applyNumberFormat="1" applyFont="1" applyBorder="1" applyAlignment="1">
      <alignment horizontal="center" wrapText="1"/>
    </xf>
    <xf numFmtId="0" fontId="8" fillId="0" borderId="8" xfId="0" applyFont="1" applyFill="1" applyBorder="1" applyAlignment="1">
      <alignment horizontal="center"/>
    </xf>
    <xf numFmtId="0" fontId="9" fillId="0" borderId="8" xfId="3" applyFont="1" applyFill="1" applyBorder="1" applyAlignment="1">
      <alignment horizontal="left"/>
    </xf>
    <xf numFmtId="3" fontId="9" fillId="0" borderId="8" xfId="0" applyNumberFormat="1" applyFont="1" applyFill="1" applyBorder="1" applyAlignment="1">
      <alignment horizontal="center" vertical="center"/>
    </xf>
    <xf numFmtId="1" fontId="9" fillId="0" borderId="8" xfId="0" applyNumberFormat="1" applyFont="1" applyFill="1" applyBorder="1" applyAlignment="1">
      <alignment horizontal="right" vertical="center"/>
    </xf>
    <xf numFmtId="3" fontId="9" fillId="0" borderId="8" xfId="0" applyNumberFormat="1" applyFont="1" applyFill="1" applyBorder="1" applyAlignment="1">
      <alignment horizontal="right" vertical="center"/>
    </xf>
    <xf numFmtId="0" fontId="9" fillId="0" borderId="8" xfId="0" applyFont="1" applyFill="1" applyBorder="1" applyAlignment="1">
      <alignment horizontal="left"/>
    </xf>
    <xf numFmtId="2" fontId="9" fillId="2" borderId="6" xfId="3" applyNumberFormat="1" applyFont="1" applyFill="1" applyBorder="1" applyAlignment="1">
      <alignment horizontal="center" wrapText="1"/>
    </xf>
    <xf numFmtId="1" fontId="9" fillId="2" borderId="8" xfId="0" applyNumberFormat="1" applyFont="1" applyFill="1" applyBorder="1" applyAlignment="1">
      <alignment horizontal="center" vertical="center"/>
    </xf>
    <xf numFmtId="1" fontId="28" fillId="0" borderId="0" xfId="0" applyNumberFormat="1" applyFont="1" applyFill="1" applyBorder="1" applyAlignment="1">
      <alignment horizontal="left" vertical="center"/>
    </xf>
    <xf numFmtId="0" fontId="28" fillId="0" borderId="0" xfId="3" applyFont="1"/>
    <xf numFmtId="0" fontId="29" fillId="0" borderId="0" xfId="3" applyFont="1"/>
    <xf numFmtId="0" fontId="8" fillId="3" borderId="0" xfId="3" applyFont="1" applyFill="1" applyAlignment="1">
      <alignment horizontal="left"/>
    </xf>
    <xf numFmtId="1" fontId="4" fillId="3" borderId="0" xfId="3" applyNumberFormat="1" applyFont="1" applyFill="1"/>
    <xf numFmtId="3" fontId="9" fillId="3" borderId="8" xfId="0" applyNumberFormat="1" applyFont="1" applyFill="1" applyBorder="1" applyAlignment="1">
      <alignment horizontal="center" vertical="center"/>
    </xf>
    <xf numFmtId="0" fontId="9" fillId="3" borderId="0" xfId="3" applyFont="1" applyFill="1"/>
    <xf numFmtId="0" fontId="4" fillId="3" borderId="0" xfId="3" applyFont="1" applyFill="1"/>
    <xf numFmtId="0" fontId="6" fillId="3" borderId="0" xfId="3" applyFont="1" applyFill="1" applyAlignment="1">
      <alignment horizontal="center"/>
    </xf>
    <xf numFmtId="0" fontId="9" fillId="0" borderId="0" xfId="3" applyFont="1" applyAlignment="1">
      <alignment horizontal="center"/>
    </xf>
    <xf numFmtId="1" fontId="26" fillId="0" borderId="0" xfId="3" applyNumberFormat="1" applyFont="1" applyAlignment="1">
      <alignment horizontal="center"/>
    </xf>
    <xf numFmtId="0" fontId="26" fillId="0" borderId="0" xfId="3" applyFont="1" applyAlignment="1">
      <alignment wrapText="1"/>
    </xf>
    <xf numFmtId="165" fontId="10" fillId="0" borderId="11" xfId="3" applyNumberFormat="1" applyFont="1" applyBorder="1" applyAlignment="1"/>
    <xf numFmtId="0" fontId="26" fillId="0" borderId="0" xfId="3" applyFont="1" applyAlignment="1">
      <alignment horizontal="center"/>
    </xf>
    <xf numFmtId="0" fontId="27" fillId="0" borderId="0" xfId="3" applyFont="1" applyAlignment="1">
      <alignment horizontal="center"/>
    </xf>
    <xf numFmtId="0" fontId="26" fillId="0" borderId="0" xfId="3" applyFont="1" applyAlignment="1">
      <alignment horizontal="center" wrapText="1"/>
    </xf>
    <xf numFmtId="0" fontId="30" fillId="0" borderId="0" xfId="2" applyFont="1" applyAlignment="1"/>
    <xf numFmtId="2" fontId="31" fillId="0" borderId="0" xfId="2" applyNumberFormat="1" applyFont="1" applyAlignment="1">
      <alignment horizontal="center"/>
    </xf>
    <xf numFmtId="2" fontId="32" fillId="0" borderId="0" xfId="2" applyNumberFormat="1" applyFont="1" applyAlignment="1">
      <alignment horizontal="center"/>
    </xf>
    <xf numFmtId="0" fontId="13" fillId="0" borderId="0" xfId="2" applyFont="1" applyFill="1" applyAlignment="1"/>
    <xf numFmtId="2" fontId="32" fillId="0" borderId="0" xfId="2" applyNumberFormat="1" applyFont="1" applyFill="1" applyAlignment="1">
      <alignment horizontal="center"/>
    </xf>
    <xf numFmtId="0" fontId="30" fillId="0" borderId="0" xfId="2" applyFont="1" applyFill="1" applyAlignment="1"/>
    <xf numFmtId="2" fontId="19" fillId="0" borderId="0" xfId="2" applyNumberFormat="1" applyFont="1" applyFill="1" applyAlignment="1">
      <alignment horizontal="center"/>
    </xf>
    <xf numFmtId="0" fontId="26" fillId="0" borderId="0" xfId="3" applyFont="1"/>
    <xf numFmtId="3" fontId="8" fillId="3" borderId="8" xfId="0" applyNumberFormat="1" applyFont="1" applyFill="1" applyBorder="1" applyAlignment="1">
      <alignment horizontal="center" vertical="center"/>
    </xf>
    <xf numFmtId="0" fontId="9" fillId="3" borderId="0" xfId="3" applyFont="1" applyFill="1" applyAlignment="1">
      <alignment horizontal="center"/>
    </xf>
    <xf numFmtId="0" fontId="33" fillId="0" borderId="0" xfId="0" applyFont="1" applyBorder="1" applyAlignment="1">
      <alignment horizontal="left"/>
    </xf>
    <xf numFmtId="0" fontId="4" fillId="0" borderId="0" xfId="3" applyFont="1" applyFill="1" applyAlignment="1">
      <alignment horizontal="left"/>
    </xf>
    <xf numFmtId="0" fontId="6" fillId="0" borderId="0" xfId="3" applyFont="1" applyFill="1"/>
    <xf numFmtId="0" fontId="6" fillId="0" borderId="0" xfId="3" applyFont="1" applyFill="1" applyAlignment="1">
      <alignment horizontal="center"/>
    </xf>
    <xf numFmtId="0" fontId="28" fillId="0" borderId="0" xfId="3" applyFont="1" applyFill="1"/>
    <xf numFmtId="0" fontId="34" fillId="0" borderId="0" xfId="3" applyFont="1" applyFill="1"/>
    <xf numFmtId="0" fontId="35" fillId="0" borderId="0" xfId="3" applyFont="1" applyAlignment="1">
      <alignment horizontal="center" wrapText="1"/>
    </xf>
    <xf numFmtId="14" fontId="18" fillId="0" borderId="0" xfId="2" quotePrefix="1" applyNumberFormat="1" applyFont="1" applyAlignment="1">
      <alignment horizontal="left" vertical="center"/>
    </xf>
    <xf numFmtId="0" fontId="9" fillId="0" borderId="8" xfId="3" applyFont="1" applyBorder="1" applyAlignment="1">
      <alignment horizontal="center" vertical="center"/>
    </xf>
    <xf numFmtId="2" fontId="9" fillId="0" borderId="8" xfId="3" applyNumberFormat="1" applyFont="1" applyBorder="1" applyAlignment="1">
      <alignment horizontal="center" vertical="center"/>
    </xf>
    <xf numFmtId="0" fontId="9" fillId="0" borderId="0" xfId="3" applyFont="1" applyBorder="1" applyAlignment="1">
      <alignment horizontal="center" vertical="center"/>
    </xf>
    <xf numFmtId="3" fontId="8" fillId="0" borderId="0" xfId="3" applyNumberFormat="1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9" fillId="0" borderId="0" xfId="2" applyFont="1" applyAlignment="1">
      <alignment horizontal="center" vertical="center"/>
    </xf>
    <xf numFmtId="0" fontId="15" fillId="0" borderId="0" xfId="2" applyFont="1" applyAlignment="1">
      <alignment horizontal="center"/>
    </xf>
    <xf numFmtId="0" fontId="16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7" fillId="0" borderId="0" xfId="2" applyFont="1" applyAlignment="1">
      <alignment horizontal="center"/>
    </xf>
    <xf numFmtId="2" fontId="36" fillId="0" borderId="0" xfId="2" applyNumberFormat="1" applyFont="1" applyFill="1" applyAlignment="1">
      <alignment horizontal="center"/>
    </xf>
    <xf numFmtId="0" fontId="9" fillId="0" borderId="12" xfId="3" applyFont="1" applyBorder="1" applyAlignment="1">
      <alignment horizontal="center" vertical="center"/>
    </xf>
    <xf numFmtId="0" fontId="28" fillId="0" borderId="8" xfId="3" applyFont="1" applyBorder="1" applyAlignment="1">
      <alignment horizontal="center" vertical="center"/>
    </xf>
    <xf numFmtId="2" fontId="25" fillId="0" borderId="6" xfId="3" applyNumberFormat="1" applyFont="1" applyBorder="1" applyAlignment="1">
      <alignment horizontal="center" vertical="center" wrapText="1"/>
    </xf>
    <xf numFmtId="0" fontId="4" fillId="0" borderId="0" xfId="3" applyFont="1" applyBorder="1" applyAlignment="1">
      <alignment horizontal="left"/>
    </xf>
    <xf numFmtId="0" fontId="23" fillId="0" borderId="0" xfId="3" applyFont="1" applyBorder="1"/>
    <xf numFmtId="0" fontId="6" fillId="0" borderId="0" xfId="3" applyFont="1" applyBorder="1" applyAlignment="1">
      <alignment horizontal="center"/>
    </xf>
    <xf numFmtId="2" fontId="6" fillId="0" borderId="0" xfId="3" applyNumberFormat="1" applyFont="1" applyBorder="1"/>
    <xf numFmtId="0" fontId="10" fillId="0" borderId="0" xfId="3" applyFont="1" applyBorder="1"/>
    <xf numFmtId="165" fontId="10" fillId="0" borderId="0" xfId="3" applyNumberFormat="1" applyFont="1" applyBorder="1" applyAlignment="1">
      <alignment horizontal="center"/>
    </xf>
    <xf numFmtId="0" fontId="28" fillId="0" borderId="12" xfId="3" applyFont="1" applyBorder="1" applyAlignment="1">
      <alignment horizontal="center" vertical="center"/>
    </xf>
    <xf numFmtId="0" fontId="9" fillId="0" borderId="13" xfId="3" applyFont="1" applyBorder="1" applyAlignment="1">
      <alignment horizontal="center" vertical="center"/>
    </xf>
    <xf numFmtId="0" fontId="9" fillId="0" borderId="14" xfId="3" applyFont="1" applyBorder="1" applyAlignment="1">
      <alignment horizontal="center" vertical="center"/>
    </xf>
    <xf numFmtId="0" fontId="7" fillId="0" borderId="15" xfId="3" applyFont="1" applyBorder="1"/>
    <xf numFmtId="0" fontId="9" fillId="0" borderId="11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3" fontId="4" fillId="0" borderId="8" xfId="0" applyNumberFormat="1" applyFont="1" applyFill="1" applyBorder="1" applyAlignment="1">
      <alignment horizontal="center" vertical="center"/>
    </xf>
    <xf numFmtId="0" fontId="37" fillId="0" borderId="0" xfId="3" applyFont="1" applyAlignment="1">
      <alignment horizontal="center"/>
    </xf>
    <xf numFmtId="3" fontId="13" fillId="0" borderId="0" xfId="2" applyNumberFormat="1" applyFont="1" applyAlignment="1">
      <alignment horizontal="center" vertical="center"/>
    </xf>
    <xf numFmtId="1" fontId="9" fillId="0" borderId="0" xfId="3" applyNumberFormat="1" applyFont="1" applyAlignment="1">
      <alignment horizontal="center"/>
    </xf>
    <xf numFmtId="0" fontId="9" fillId="0" borderId="17" xfId="3" applyFont="1" applyBorder="1" applyAlignment="1">
      <alignment horizontal="center" vertical="center"/>
    </xf>
    <xf numFmtId="14" fontId="18" fillId="0" borderId="0" xfId="2" quotePrefix="1" applyNumberFormat="1" applyFont="1" applyAlignment="1">
      <alignment horizontal="left"/>
    </xf>
  </cellXfs>
  <cellStyles count="5">
    <cellStyle name="Euro" xfId="1" xr:uid="{00000000-0005-0000-0000-000000000000}"/>
    <cellStyle name="Standard" xfId="0" builtinId="0"/>
    <cellStyle name="Standard 2" xfId="4" xr:uid="{00000000-0005-0000-0000-000002000000}"/>
    <cellStyle name="Standard_BERICHT" xfId="2" xr:uid="{00000000-0005-0000-0000-000003000000}"/>
    <cellStyle name="Standard_Tabelle1" xfId="3" xr:uid="{00000000-0005-0000-0000-000004000000}"/>
  </cellStyles>
  <dxfs count="47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b/>
        <i val="0"/>
      </font>
    </dxf>
    <dxf>
      <font>
        <b/>
        <i val="0"/>
        <color rgb="FF00B050"/>
      </font>
    </dxf>
    <dxf>
      <font>
        <b/>
        <i val="0"/>
      </font>
    </dxf>
    <dxf>
      <font>
        <b/>
        <i val="0"/>
        <color rgb="FF00B050"/>
      </font>
    </dxf>
    <dxf>
      <font>
        <b/>
        <i val="0"/>
      </font>
    </dxf>
    <dxf>
      <font>
        <b/>
        <i val="0"/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auto="1"/>
      </font>
    </dxf>
    <dxf>
      <font>
        <b/>
        <i val="0"/>
        <strike val="0"/>
        <condense val="0"/>
        <extend val="0"/>
        <color indexed="17"/>
      </font>
    </dxf>
    <dxf>
      <font>
        <b/>
        <i val="0"/>
      </font>
    </dxf>
    <dxf>
      <font>
        <b/>
        <i val="0"/>
        <color rgb="FF00B050"/>
      </font>
    </dxf>
    <dxf>
      <font>
        <b/>
        <i val="0"/>
      </font>
    </dxf>
    <dxf>
      <font>
        <b/>
        <i val="0"/>
        <color rgb="FF00B050"/>
      </font>
    </dxf>
    <dxf>
      <font>
        <b/>
        <i val="0"/>
      </font>
    </dxf>
    <dxf>
      <font>
        <b/>
        <i val="0"/>
        <color rgb="FF00B050"/>
      </font>
    </dxf>
    <dxf>
      <font>
        <b/>
        <i val="0"/>
      </font>
    </dxf>
    <dxf>
      <font>
        <b/>
        <i val="0"/>
        <color rgb="FF00B050"/>
      </font>
    </dxf>
    <dxf>
      <font>
        <b/>
        <i val="0"/>
        <condense val="0"/>
        <extend val="0"/>
        <color auto="1"/>
      </font>
    </dxf>
    <dxf>
      <font>
        <b/>
        <i val="0"/>
        <strike val="0"/>
        <condense val="0"/>
        <extend val="0"/>
        <color indexed="17"/>
      </font>
    </dxf>
    <dxf>
      <font>
        <b/>
        <i val="0"/>
      </font>
    </dxf>
    <dxf>
      <font>
        <b/>
        <i val="0"/>
        <color rgb="FF00B050"/>
      </font>
    </dxf>
    <dxf>
      <font>
        <b/>
        <i val="0"/>
      </font>
    </dxf>
    <dxf>
      <font>
        <b/>
        <i val="0"/>
        <color rgb="FF00B050"/>
      </font>
    </dxf>
    <dxf>
      <font>
        <b/>
        <i val="0"/>
      </font>
    </dxf>
    <dxf>
      <font>
        <b/>
        <i val="0"/>
        <color rgb="FF00B050"/>
      </font>
    </dxf>
    <dxf>
      <font>
        <b/>
        <i val="0"/>
      </font>
    </dxf>
    <dxf>
      <font>
        <b/>
        <i val="0"/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strike val="0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17"/>
      </font>
    </dxf>
    <dxf>
      <font>
        <b/>
        <i val="0"/>
      </font>
    </dxf>
    <dxf>
      <font>
        <b/>
        <i val="0"/>
        <color rgb="FF00B050"/>
      </font>
    </dxf>
    <dxf>
      <font>
        <b/>
        <i val="0"/>
      </font>
    </dxf>
    <dxf>
      <font>
        <b/>
        <i val="0"/>
        <color rgb="FF00B050"/>
      </font>
    </dxf>
    <dxf>
      <font>
        <b/>
        <i val="0"/>
      </font>
    </dxf>
    <dxf>
      <font>
        <b/>
        <i val="0"/>
        <color rgb="FF00B050"/>
      </font>
    </dxf>
    <dxf>
      <font>
        <b/>
        <i val="0"/>
      </font>
    </dxf>
    <dxf>
      <font>
        <b/>
        <i val="0"/>
        <color rgb="FF00B050"/>
      </font>
    </dxf>
    <dxf>
      <font>
        <color rgb="FF9C0006"/>
      </font>
    </dxf>
    <dxf>
      <font>
        <b/>
        <i val="0"/>
      </font>
    </dxf>
    <dxf>
      <font>
        <b/>
        <i val="0"/>
        <color rgb="FF00B050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17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T27"/>
  <sheetViews>
    <sheetView tabSelected="1" zoomScale="81" zoomScaleNormal="81" workbookViewId="0">
      <pane xSplit="3" ySplit="4" topLeftCell="D5" activePane="bottomRight" state="frozen"/>
      <selection pane="topRight" activeCell="B1" sqref="B1"/>
      <selection pane="bottomLeft" activeCell="A3" sqref="A3"/>
      <selection pane="bottomRight" activeCell="J9" sqref="J9"/>
    </sheetView>
  </sheetViews>
  <sheetFormatPr baseColWidth="10" defaultColWidth="11.42578125" defaultRowHeight="20.25" x14ac:dyDescent="0.3"/>
  <cols>
    <col min="1" max="1" width="5.42578125" style="4" customWidth="1"/>
    <col min="2" max="2" width="5.28515625" style="4" customWidth="1"/>
    <col min="3" max="3" width="25.7109375" style="3" customWidth="1"/>
    <col min="4" max="15" width="5.7109375" style="1" customWidth="1"/>
    <col min="16" max="17" width="5.7109375" style="2" customWidth="1"/>
    <col min="18" max="34" width="5.7109375" style="1" customWidth="1"/>
    <col min="35" max="35" width="10.85546875" style="5" customWidth="1"/>
    <col min="36" max="36" width="11.42578125" style="2" bestFit="1" customWidth="1"/>
    <col min="37" max="37" width="10" style="1" customWidth="1"/>
    <col min="38" max="38" width="11.28515625" style="1" customWidth="1"/>
    <col min="39" max="39" width="10.140625" style="1" customWidth="1"/>
    <col min="40" max="40" width="10.28515625" style="1" customWidth="1"/>
    <col min="41" max="41" width="2.42578125" style="1" customWidth="1"/>
    <col min="42" max="42" width="11.42578125" style="1"/>
    <col min="43" max="43" width="9.42578125" style="1" customWidth="1"/>
    <col min="44" max="44" width="9.140625" style="81" customWidth="1"/>
    <col min="45" max="16384" width="11.42578125" style="1"/>
  </cols>
  <sheetData>
    <row r="1" spans="1:45" ht="41.25" customHeight="1" x14ac:dyDescent="0.5">
      <c r="A1" s="8" t="s">
        <v>15</v>
      </c>
      <c r="C1" s="11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119"/>
      <c r="Q1" s="119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120"/>
      <c r="AJ1" s="119"/>
      <c r="AK1" s="57"/>
      <c r="AL1" s="57"/>
      <c r="AM1" s="57"/>
      <c r="AN1" s="57"/>
    </row>
    <row r="2" spans="1:45" ht="41.25" customHeight="1" x14ac:dyDescent="0.35">
      <c r="A2" s="6" t="s">
        <v>16</v>
      </c>
      <c r="C2" s="117"/>
      <c r="D2" s="57"/>
      <c r="E2" s="57"/>
      <c r="F2" s="57"/>
      <c r="G2" s="118" t="s">
        <v>73</v>
      </c>
      <c r="H2" s="57"/>
      <c r="I2" s="57"/>
      <c r="J2" s="57"/>
      <c r="K2" s="57"/>
      <c r="L2" s="57"/>
      <c r="M2" s="57"/>
      <c r="N2" s="57"/>
      <c r="O2" s="57"/>
      <c r="P2" s="119"/>
      <c r="Q2" s="119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80"/>
      <c r="AJ2" s="80"/>
      <c r="AK2" s="121"/>
      <c r="AL2" s="122"/>
      <c r="AM2" s="122"/>
      <c r="AN2" s="57"/>
    </row>
    <row r="3" spans="1:45" s="9" customFormat="1" ht="27.75" customHeight="1" x14ac:dyDescent="0.35">
      <c r="A3" s="18"/>
      <c r="B3" s="19"/>
      <c r="C3" s="20" t="s">
        <v>1</v>
      </c>
      <c r="D3" s="10" t="s">
        <v>18</v>
      </c>
      <c r="E3" s="11"/>
      <c r="F3" s="11"/>
      <c r="G3" s="11"/>
      <c r="H3" s="11"/>
      <c r="I3" s="11"/>
      <c r="J3" s="11"/>
      <c r="K3" s="11"/>
      <c r="L3" s="126"/>
      <c r="M3" s="22" t="s">
        <v>17</v>
      </c>
      <c r="N3" s="11"/>
      <c r="O3" s="23"/>
      <c r="P3" s="23"/>
      <c r="Q3" s="23"/>
      <c r="R3" s="22"/>
      <c r="S3" s="22"/>
      <c r="T3" s="22"/>
      <c r="U3" s="22"/>
      <c r="V3" s="22"/>
      <c r="W3" s="22"/>
      <c r="X3" s="51" t="s">
        <v>35</v>
      </c>
      <c r="Y3" s="22"/>
      <c r="Z3" s="22"/>
      <c r="AA3" s="22"/>
      <c r="AB3" s="24"/>
      <c r="AC3" s="24"/>
      <c r="AD3" s="24"/>
      <c r="AE3" s="24"/>
      <c r="AF3" s="24"/>
      <c r="AG3" s="24"/>
      <c r="AH3" s="24"/>
      <c r="AI3" s="14"/>
      <c r="AJ3" s="58"/>
      <c r="AK3" s="10"/>
      <c r="AL3" s="12"/>
      <c r="AM3" s="48"/>
      <c r="AN3" s="48"/>
      <c r="AR3" s="82"/>
    </row>
    <row r="4" spans="1:45" ht="44.25" customHeight="1" x14ac:dyDescent="0.3">
      <c r="A4" s="13" t="s">
        <v>8</v>
      </c>
      <c r="B4" s="7" t="s">
        <v>9</v>
      </c>
      <c r="C4" s="21" t="s">
        <v>34</v>
      </c>
      <c r="D4" s="13">
        <v>1</v>
      </c>
      <c r="E4" s="7">
        <v>2</v>
      </c>
      <c r="F4" s="7">
        <v>3</v>
      </c>
      <c r="G4" s="7">
        <v>4</v>
      </c>
      <c r="H4" s="7">
        <v>5</v>
      </c>
      <c r="I4" s="7">
        <v>6</v>
      </c>
      <c r="J4" s="7">
        <v>7</v>
      </c>
      <c r="K4" s="7">
        <v>8</v>
      </c>
      <c r="L4" s="128">
        <v>9</v>
      </c>
      <c r="M4" s="127">
        <v>10</v>
      </c>
      <c r="N4" s="7">
        <v>11</v>
      </c>
      <c r="O4" s="7">
        <v>12</v>
      </c>
      <c r="P4" s="7">
        <v>13</v>
      </c>
      <c r="Q4" s="7">
        <v>14</v>
      </c>
      <c r="R4" s="7">
        <v>15</v>
      </c>
      <c r="S4" s="7">
        <v>16</v>
      </c>
      <c r="T4" s="7">
        <v>17</v>
      </c>
      <c r="U4" s="7">
        <v>18</v>
      </c>
      <c r="V4" s="7">
        <v>19</v>
      </c>
      <c r="W4" s="7">
        <v>20</v>
      </c>
      <c r="X4" s="53" t="s">
        <v>4</v>
      </c>
      <c r="Y4" s="54" t="s">
        <v>5</v>
      </c>
      <c r="Z4" s="54" t="s">
        <v>7</v>
      </c>
      <c r="AA4" s="54" t="s">
        <v>6</v>
      </c>
      <c r="AB4" s="55" t="s">
        <v>60</v>
      </c>
      <c r="AC4" s="54" t="s">
        <v>62</v>
      </c>
      <c r="AD4" s="55" t="s">
        <v>63</v>
      </c>
      <c r="AE4" s="55" t="s">
        <v>67</v>
      </c>
      <c r="AF4" s="55" t="s">
        <v>68</v>
      </c>
      <c r="AG4" s="55" t="s">
        <v>69</v>
      </c>
      <c r="AH4" s="55" t="s">
        <v>70</v>
      </c>
      <c r="AI4" s="15" t="s">
        <v>14</v>
      </c>
      <c r="AJ4" s="59" t="s">
        <v>11</v>
      </c>
      <c r="AK4" s="16" t="s">
        <v>12</v>
      </c>
      <c r="AL4" s="17" t="s">
        <v>10</v>
      </c>
      <c r="AM4" s="116" t="s">
        <v>13</v>
      </c>
      <c r="AN4" s="66" t="s">
        <v>50</v>
      </c>
      <c r="AP4" s="100" t="s">
        <v>42</v>
      </c>
      <c r="AQ4" s="79" t="s">
        <v>61</v>
      </c>
      <c r="AR4" s="83"/>
    </row>
    <row r="5" spans="1:45" x14ac:dyDescent="0.3">
      <c r="A5" s="50">
        <v>1</v>
      </c>
      <c r="B5" s="60">
        <v>1</v>
      </c>
      <c r="C5" s="61" t="s">
        <v>51</v>
      </c>
      <c r="D5" s="102">
        <v>532</v>
      </c>
      <c r="E5" s="102">
        <v>529</v>
      </c>
      <c r="F5" s="102">
        <v>579</v>
      </c>
      <c r="G5" s="102">
        <v>487</v>
      </c>
      <c r="H5" s="102"/>
      <c r="I5" s="102"/>
      <c r="J5" s="102"/>
      <c r="K5" s="102"/>
      <c r="L5" s="102"/>
      <c r="M5" s="102"/>
      <c r="N5" s="102"/>
      <c r="O5" s="124"/>
      <c r="P5" s="102"/>
      <c r="Q5" s="102"/>
      <c r="R5" s="102"/>
      <c r="S5" s="102"/>
      <c r="T5" s="102"/>
      <c r="U5" s="102"/>
      <c r="V5" s="102"/>
      <c r="W5" s="133"/>
      <c r="X5" s="114">
        <v>521</v>
      </c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3">
        <f>IF(SUM(D5:AH5)&gt;0,ROUND(SUM(D5:AH5)/COUNT(D5:AH5),2),0)</f>
        <v>529.6</v>
      </c>
      <c r="AJ5" s="62">
        <f>SUM(D5:AH5)</f>
        <v>2648</v>
      </c>
      <c r="AK5" s="63">
        <f>COUNT(D5:AD5)</f>
        <v>5</v>
      </c>
      <c r="AL5" s="64">
        <f>COUNT(D5:AD5)+AM5</f>
        <v>164</v>
      </c>
      <c r="AM5" s="64">
        <v>159</v>
      </c>
      <c r="AN5" s="67">
        <f>G5</f>
        <v>487</v>
      </c>
      <c r="AP5" s="78">
        <f>MAX(D5:AH5)</f>
        <v>579</v>
      </c>
      <c r="AQ5" s="81">
        <v>582</v>
      </c>
    </row>
    <row r="6" spans="1:45" x14ac:dyDescent="0.3">
      <c r="A6" s="50">
        <v>2</v>
      </c>
      <c r="B6" s="60">
        <v>1</v>
      </c>
      <c r="C6" s="65" t="s">
        <v>2</v>
      </c>
      <c r="D6" s="102">
        <v>519</v>
      </c>
      <c r="E6" s="102">
        <v>556</v>
      </c>
      <c r="F6" s="102">
        <v>511</v>
      </c>
      <c r="G6" s="102">
        <v>530</v>
      </c>
      <c r="H6" s="102"/>
      <c r="I6" s="102"/>
      <c r="J6" s="102"/>
      <c r="K6" s="102"/>
      <c r="L6" s="102"/>
      <c r="M6" s="115"/>
      <c r="N6" s="104"/>
      <c r="O6" s="124"/>
      <c r="P6" s="102"/>
      <c r="Q6" s="102"/>
      <c r="R6" s="102"/>
      <c r="S6" s="102"/>
      <c r="T6" s="102"/>
      <c r="U6" s="102"/>
      <c r="V6" s="102"/>
      <c r="W6" s="133"/>
      <c r="X6" s="114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3">
        <f>IF(SUM(D6:AF6)&gt;0,ROUND(SUM(D6:AF6)/COUNT(D6:AF6),2),0)</f>
        <v>529</v>
      </c>
      <c r="AJ6" s="62">
        <f t="shared" ref="AJ6:AJ15" si="0">SUM(D6:AH6)</f>
        <v>2116</v>
      </c>
      <c r="AK6" s="63">
        <f>COUNT(D6:AD6)</f>
        <v>4</v>
      </c>
      <c r="AL6" s="64">
        <f>COUNT(D6:AD6)+AM6</f>
        <v>754</v>
      </c>
      <c r="AM6" s="64">
        <v>750</v>
      </c>
      <c r="AN6" s="67">
        <f t="shared" ref="AN6:AN14" si="1">G6</f>
        <v>530</v>
      </c>
      <c r="AP6" s="78">
        <f>MAX(D6:AH6)</f>
        <v>556</v>
      </c>
      <c r="AQ6" s="130">
        <v>605</v>
      </c>
    </row>
    <row r="7" spans="1:45" x14ac:dyDescent="0.3">
      <c r="A7" s="50">
        <v>3</v>
      </c>
      <c r="B7" s="60">
        <v>1</v>
      </c>
      <c r="C7" s="61" t="s">
        <v>46</v>
      </c>
      <c r="D7" s="102">
        <v>494</v>
      </c>
      <c r="E7" s="102"/>
      <c r="F7" s="102">
        <v>556</v>
      </c>
      <c r="G7" s="102">
        <v>513</v>
      </c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33"/>
      <c r="X7" s="114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3">
        <f t="shared" ref="AI7" si="2">IF(SUM(D7:AF7)&gt;0,ROUND(SUM(D7:AF7)/COUNT(D7:AF7),2),0)</f>
        <v>521</v>
      </c>
      <c r="AJ7" s="62">
        <f t="shared" si="0"/>
        <v>1563</v>
      </c>
      <c r="AK7" s="63">
        <f>COUNT(D7:AD7)</f>
        <v>3</v>
      </c>
      <c r="AL7" s="64">
        <f>COUNT(D7:AD7)+AM7</f>
        <v>208</v>
      </c>
      <c r="AM7" s="64">
        <v>205</v>
      </c>
      <c r="AN7" s="67">
        <f t="shared" si="1"/>
        <v>513</v>
      </c>
      <c r="AP7" s="78">
        <f>MAX(D7:AH7)</f>
        <v>556</v>
      </c>
      <c r="AQ7" s="81">
        <v>591</v>
      </c>
    </row>
    <row r="8" spans="1:45" x14ac:dyDescent="0.3">
      <c r="A8" s="50">
        <v>4</v>
      </c>
      <c r="B8" s="60">
        <v>1</v>
      </c>
      <c r="C8" s="61" t="s">
        <v>49</v>
      </c>
      <c r="D8" s="102">
        <v>520</v>
      </c>
      <c r="E8" s="102">
        <v>515</v>
      </c>
      <c r="F8" s="102">
        <v>505</v>
      </c>
      <c r="G8" s="102">
        <v>547</v>
      </c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33"/>
      <c r="X8" s="114">
        <v>500</v>
      </c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3">
        <f>IF(SUM(D8:AF8)&gt;0,ROUND(SUM(D8:AF8)/COUNT(D8:AF8),2),0)</f>
        <v>517.4</v>
      </c>
      <c r="AJ8" s="62">
        <f t="shared" si="0"/>
        <v>2587</v>
      </c>
      <c r="AK8" s="63">
        <f>COUNT(D8:AD8)</f>
        <v>5</v>
      </c>
      <c r="AL8" s="64">
        <f>COUNT(D8:AD8)+AM8</f>
        <v>185</v>
      </c>
      <c r="AM8" s="64">
        <v>180</v>
      </c>
      <c r="AN8" s="67">
        <f t="shared" si="1"/>
        <v>547</v>
      </c>
      <c r="AP8" s="78">
        <f>MAX(D8:AH8)</f>
        <v>547</v>
      </c>
      <c r="AQ8" s="130">
        <v>601</v>
      </c>
    </row>
    <row r="9" spans="1:45" x14ac:dyDescent="0.3">
      <c r="A9" s="50">
        <v>5</v>
      </c>
      <c r="B9" s="60">
        <v>2</v>
      </c>
      <c r="C9" s="61" t="s">
        <v>64</v>
      </c>
      <c r="D9" s="102"/>
      <c r="E9" s="102"/>
      <c r="F9" s="102">
        <v>485</v>
      </c>
      <c r="G9" s="102">
        <v>579</v>
      </c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33"/>
      <c r="W9" s="133"/>
      <c r="X9" s="114">
        <v>470</v>
      </c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3">
        <f>IF(SUM(D9:AF9)&gt;0,ROUND(SUM(D9:AF9)/COUNT(D9:AF9),2),0)</f>
        <v>511.33</v>
      </c>
      <c r="AJ9" s="62">
        <f t="shared" si="0"/>
        <v>1534</v>
      </c>
      <c r="AK9" s="63">
        <f>COUNT(D9:AH9)</f>
        <v>3</v>
      </c>
      <c r="AL9" s="64">
        <f>COUNT(D9:AH9)+AM9</f>
        <v>61</v>
      </c>
      <c r="AM9" s="64">
        <v>58</v>
      </c>
      <c r="AN9" s="67">
        <f t="shared" si="1"/>
        <v>579</v>
      </c>
      <c r="AP9" s="78">
        <f t="shared" ref="AP9:AP14" si="3">MAX(D9:AH9)</f>
        <v>579</v>
      </c>
      <c r="AQ9" s="81">
        <v>574</v>
      </c>
    </row>
    <row r="10" spans="1:45" x14ac:dyDescent="0.3">
      <c r="A10" s="50">
        <v>6</v>
      </c>
      <c r="B10" s="60">
        <v>2</v>
      </c>
      <c r="C10" s="61" t="s">
        <v>65</v>
      </c>
      <c r="D10" s="102">
        <v>435</v>
      </c>
      <c r="E10" s="102">
        <v>521</v>
      </c>
      <c r="F10" s="102">
        <v>476</v>
      </c>
      <c r="G10" s="102">
        <v>500</v>
      </c>
      <c r="H10" s="102"/>
      <c r="I10" s="102"/>
      <c r="J10" s="102"/>
      <c r="K10" s="102"/>
      <c r="L10" s="102"/>
      <c r="M10" s="102"/>
      <c r="N10" s="102"/>
      <c r="O10" s="125"/>
      <c r="P10" s="102"/>
      <c r="Q10" s="102"/>
      <c r="R10" s="102"/>
      <c r="S10" s="102"/>
      <c r="T10" s="102"/>
      <c r="U10" s="102"/>
      <c r="V10" s="133"/>
      <c r="W10" s="133"/>
      <c r="X10" s="114"/>
      <c r="Y10" s="115"/>
      <c r="Z10" s="102"/>
      <c r="AA10" s="102"/>
      <c r="AB10" s="102"/>
      <c r="AC10" s="102"/>
      <c r="AD10" s="102"/>
      <c r="AE10" s="102"/>
      <c r="AF10" s="102"/>
      <c r="AG10" s="102"/>
      <c r="AH10" s="102"/>
      <c r="AI10" s="103">
        <f>IF(SUM(D10:AF10)&gt;0,ROUND(SUM(D10:AF10)/COUNT(D10:AF10),2),0)</f>
        <v>483</v>
      </c>
      <c r="AJ10" s="62">
        <f t="shared" si="0"/>
        <v>1932</v>
      </c>
      <c r="AK10" s="63">
        <f t="shared" ref="AK10:AK14" si="4">COUNT(D10:AD10)</f>
        <v>4</v>
      </c>
      <c r="AL10" s="64">
        <f t="shared" ref="AL10:AL14" si="5">COUNT(D10:AD10)+AM10</f>
        <v>61</v>
      </c>
      <c r="AM10" s="64">
        <v>57</v>
      </c>
      <c r="AN10" s="67">
        <f t="shared" si="1"/>
        <v>500</v>
      </c>
      <c r="AO10" s="56"/>
      <c r="AP10" s="78">
        <f t="shared" si="3"/>
        <v>521</v>
      </c>
      <c r="AQ10" s="81">
        <v>555</v>
      </c>
      <c r="AS10" s="68"/>
    </row>
    <row r="11" spans="1:45" x14ac:dyDescent="0.3">
      <c r="A11" s="50">
        <v>7</v>
      </c>
      <c r="B11" s="60">
        <v>2</v>
      </c>
      <c r="C11" s="61" t="s">
        <v>43</v>
      </c>
      <c r="D11" s="102">
        <v>414</v>
      </c>
      <c r="E11" s="115">
        <v>212</v>
      </c>
      <c r="F11" s="102">
        <v>408</v>
      </c>
      <c r="G11" s="102">
        <v>441</v>
      </c>
      <c r="H11" s="102"/>
      <c r="I11" s="102"/>
      <c r="J11" s="115"/>
      <c r="K11" s="102"/>
      <c r="L11" s="115"/>
      <c r="M11" s="102"/>
      <c r="N11" s="102"/>
      <c r="O11" s="115"/>
      <c r="P11" s="115"/>
      <c r="Q11" s="102"/>
      <c r="R11" s="102"/>
      <c r="S11" s="102"/>
      <c r="T11" s="102"/>
      <c r="U11" s="102"/>
      <c r="V11" s="133"/>
      <c r="W11" s="133"/>
      <c r="X11" s="123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3">
        <f>IF(SUM(D11:AE11)&gt;0,ROUND(((SUM(D11:AE11)+212))/COUNT(D11:AE11),2),0)</f>
        <v>421.75</v>
      </c>
      <c r="AJ11" s="62">
        <f>SUM(D11:AH11)</f>
        <v>1475</v>
      </c>
      <c r="AK11" s="63">
        <f>COUNT(D11:AD11)</f>
        <v>4</v>
      </c>
      <c r="AL11" s="64">
        <f>COUNT(D11:AD11)+AM11</f>
        <v>247</v>
      </c>
      <c r="AM11" s="64">
        <v>243</v>
      </c>
      <c r="AN11" s="67">
        <f>G11</f>
        <v>441</v>
      </c>
      <c r="AO11" s="57"/>
      <c r="AP11" s="78">
        <f>MAX(D11:AH11)</f>
        <v>441</v>
      </c>
      <c r="AQ11" s="81">
        <v>490</v>
      </c>
      <c r="AS11" s="68"/>
    </row>
    <row r="12" spans="1:45" x14ac:dyDescent="0.3">
      <c r="A12" s="50">
        <v>8</v>
      </c>
      <c r="B12" s="60">
        <v>2</v>
      </c>
      <c r="C12" s="61" t="s">
        <v>72</v>
      </c>
      <c r="D12" s="115">
        <v>212</v>
      </c>
      <c r="E12" s="102">
        <v>432</v>
      </c>
      <c r="F12" s="102">
        <v>413</v>
      </c>
      <c r="G12" s="115">
        <v>407</v>
      </c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33"/>
      <c r="W12" s="133"/>
      <c r="X12" s="114"/>
      <c r="Y12" s="102"/>
      <c r="Z12" s="102"/>
      <c r="AA12" s="102"/>
      <c r="AB12" s="102"/>
      <c r="AC12" s="102"/>
      <c r="AD12" s="102"/>
      <c r="AE12" s="102"/>
      <c r="AF12" s="102"/>
      <c r="AG12" s="102"/>
      <c r="AH12" s="102"/>
      <c r="AI12" s="103">
        <f>IF(SUM(D12:AE12)&gt;0,ROUND(((SUM(D12:AE12)+212))/COUNT(D12:AE12),2),0)</f>
        <v>419</v>
      </c>
      <c r="AJ12" s="62">
        <f t="shared" si="0"/>
        <v>1464</v>
      </c>
      <c r="AK12" s="63">
        <f>COUNT(D12:AD12)</f>
        <v>4</v>
      </c>
      <c r="AL12" s="64">
        <f>COUNT(D12:AD12)+AM12</f>
        <v>7</v>
      </c>
      <c r="AM12" s="63">
        <v>3</v>
      </c>
      <c r="AN12" s="67">
        <f t="shared" si="1"/>
        <v>407</v>
      </c>
      <c r="AO12" s="56"/>
      <c r="AP12" s="78">
        <f>MAX(D12:AH12)</f>
        <v>432</v>
      </c>
      <c r="AQ12" s="81">
        <v>455</v>
      </c>
      <c r="AS12" s="68"/>
    </row>
    <row r="13" spans="1:45" x14ac:dyDescent="0.3">
      <c r="A13" s="50">
        <v>9</v>
      </c>
      <c r="B13" s="60">
        <v>2</v>
      </c>
      <c r="C13" s="61" t="s">
        <v>66</v>
      </c>
      <c r="D13" s="115">
        <v>208</v>
      </c>
      <c r="E13" s="115">
        <v>210</v>
      </c>
      <c r="F13" s="102"/>
      <c r="G13" s="115"/>
      <c r="H13" s="102"/>
      <c r="I13" s="115"/>
      <c r="J13" s="115"/>
      <c r="K13" s="102"/>
      <c r="L13" s="115"/>
      <c r="M13" s="102"/>
      <c r="N13" s="102"/>
      <c r="O13" s="115"/>
      <c r="P13" s="115"/>
      <c r="Q13" s="102"/>
      <c r="R13" s="102"/>
      <c r="S13" s="115"/>
      <c r="T13" s="115"/>
      <c r="U13" s="102"/>
      <c r="V13" s="133"/>
      <c r="W13" s="133"/>
      <c r="X13" s="114"/>
      <c r="Y13" s="102"/>
      <c r="Z13" s="102"/>
      <c r="AA13" s="102"/>
      <c r="AB13" s="102"/>
      <c r="AC13" s="102"/>
      <c r="AD13" s="102"/>
      <c r="AE13" s="102"/>
      <c r="AF13" s="102"/>
      <c r="AG13" s="102"/>
      <c r="AH13" s="102"/>
      <c r="AI13" s="103">
        <f>IF(SUM(D13:AE13)&gt;0,ROUND(((SUM(D13:AE13)+208+210))/COUNT(D13:AE13),2),0)</f>
        <v>418</v>
      </c>
      <c r="AJ13" s="62">
        <f t="shared" si="0"/>
        <v>418</v>
      </c>
      <c r="AK13" s="63">
        <f>COUNT(D13:AD13)</f>
        <v>2</v>
      </c>
      <c r="AL13" s="64">
        <f>COUNT(D13:AD13)+AM13</f>
        <v>20</v>
      </c>
      <c r="AM13" s="64">
        <v>18</v>
      </c>
      <c r="AN13" s="67">
        <f t="shared" si="1"/>
        <v>0</v>
      </c>
      <c r="AP13" s="78">
        <f>MAX(D13:AH13)</f>
        <v>210</v>
      </c>
      <c r="AQ13" s="81">
        <v>466</v>
      </c>
      <c r="AS13" s="68"/>
    </row>
    <row r="14" spans="1:45" x14ac:dyDescent="0.3">
      <c r="A14" s="50">
        <v>10</v>
      </c>
      <c r="B14" s="60">
        <v>2</v>
      </c>
      <c r="C14" s="61" t="s">
        <v>37</v>
      </c>
      <c r="D14" s="102"/>
      <c r="E14" s="115"/>
      <c r="F14" s="102"/>
      <c r="G14" s="102"/>
      <c r="H14" s="102"/>
      <c r="I14" s="115"/>
      <c r="J14" s="102"/>
      <c r="K14" s="102"/>
      <c r="L14" s="102"/>
      <c r="M14" s="102"/>
      <c r="N14" s="115"/>
      <c r="O14" s="102"/>
      <c r="P14" s="102"/>
      <c r="Q14" s="102"/>
      <c r="R14" s="102"/>
      <c r="S14" s="102"/>
      <c r="T14" s="102"/>
      <c r="U14" s="102"/>
      <c r="V14" s="133"/>
      <c r="W14" s="133"/>
      <c r="X14" s="114"/>
      <c r="Y14" s="115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>
        <f>IF(SUM(D14:AE14)&gt;0,ROUND((SUM(D14:AE14)+207)/COUNT(D14:AE14),2),0)</f>
        <v>0</v>
      </c>
      <c r="AJ14" s="62">
        <f t="shared" si="0"/>
        <v>0</v>
      </c>
      <c r="AK14" s="63">
        <f t="shared" si="4"/>
        <v>0</v>
      </c>
      <c r="AL14" s="64">
        <f t="shared" si="5"/>
        <v>221</v>
      </c>
      <c r="AM14" s="64">
        <v>221</v>
      </c>
      <c r="AN14" s="67">
        <f t="shared" si="1"/>
        <v>0</v>
      </c>
      <c r="AP14" s="78">
        <f t="shared" si="3"/>
        <v>0</v>
      </c>
      <c r="AQ14" s="81">
        <v>551</v>
      </c>
      <c r="AS14" s="68"/>
    </row>
    <row r="15" spans="1:45" x14ac:dyDescent="0.3">
      <c r="A15" s="50">
        <v>11</v>
      </c>
      <c r="B15" s="60">
        <v>2</v>
      </c>
      <c r="C15" s="61" t="s">
        <v>0</v>
      </c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33"/>
      <c r="W15" s="133"/>
      <c r="X15" s="114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3">
        <f t="shared" ref="AI15:AI16" si="6">IF(SUM(D15:AE15)&gt;0,ROUND((SUM(D15:AE15)+207)/COUNT(D15:AE15),2),0)</f>
        <v>0</v>
      </c>
      <c r="AJ15" s="62">
        <f t="shared" si="0"/>
        <v>0</v>
      </c>
      <c r="AK15" s="63">
        <f t="shared" ref="AK15:AK18" si="7">COUNT(D15:AD15)</f>
        <v>0</v>
      </c>
      <c r="AL15" s="64">
        <f t="shared" ref="AL15" si="8">COUNT(D15:AD15)+AM15</f>
        <v>356</v>
      </c>
      <c r="AM15" s="64">
        <v>356</v>
      </c>
      <c r="AN15" s="67">
        <f t="shared" ref="AN15:AN18" si="9">F15</f>
        <v>0</v>
      </c>
      <c r="AP15" s="78">
        <f t="shared" ref="AP15:AP18" si="10">MAX(D15:AD15)</f>
        <v>0</v>
      </c>
      <c r="AQ15" s="81">
        <v>508</v>
      </c>
      <c r="AS15" s="68"/>
    </row>
    <row r="16" spans="1:45" x14ac:dyDescent="0.3">
      <c r="A16" s="50">
        <v>12</v>
      </c>
      <c r="B16" s="60">
        <v>2</v>
      </c>
      <c r="C16" s="61" t="s">
        <v>36</v>
      </c>
      <c r="D16" s="102"/>
      <c r="E16" s="115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15"/>
      <c r="T16" s="115"/>
      <c r="U16" s="102"/>
      <c r="V16" s="133"/>
      <c r="W16" s="133"/>
      <c r="X16" s="114"/>
      <c r="Y16" s="102"/>
      <c r="Z16" s="102"/>
      <c r="AA16" s="102"/>
      <c r="AB16" s="102"/>
      <c r="AC16" s="102"/>
      <c r="AD16" s="102"/>
      <c r="AE16" s="102"/>
      <c r="AF16" s="102"/>
      <c r="AG16" s="102"/>
      <c r="AH16" s="102"/>
      <c r="AI16" s="103">
        <f t="shared" si="6"/>
        <v>0</v>
      </c>
      <c r="AJ16" s="62">
        <f>SUM(D16:AH16)</f>
        <v>0</v>
      </c>
      <c r="AK16" s="63">
        <f>COUNT(D16:AD16)</f>
        <v>0</v>
      </c>
      <c r="AL16" s="64">
        <f>COUNT(D16:AD16)+AM16</f>
        <v>413</v>
      </c>
      <c r="AM16" s="64">
        <v>413</v>
      </c>
      <c r="AN16" s="67">
        <f t="shared" si="9"/>
        <v>0</v>
      </c>
      <c r="AP16" s="78">
        <f>MAX(D16:AD16)</f>
        <v>0</v>
      </c>
      <c r="AQ16" s="81">
        <v>539</v>
      </c>
      <c r="AS16" s="68"/>
    </row>
    <row r="17" spans="1:46" x14ac:dyDescent="0.3">
      <c r="A17" s="50">
        <v>13</v>
      </c>
      <c r="B17" s="60">
        <v>2</v>
      </c>
      <c r="C17" s="61" t="s">
        <v>52</v>
      </c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33"/>
      <c r="W17" s="133"/>
      <c r="X17" s="114"/>
      <c r="Y17" s="102"/>
      <c r="Z17" s="102"/>
      <c r="AA17" s="102"/>
      <c r="AB17" s="102"/>
      <c r="AC17" s="102"/>
      <c r="AD17" s="102"/>
      <c r="AE17" s="102"/>
      <c r="AF17" s="102"/>
      <c r="AG17" s="102"/>
      <c r="AH17" s="102"/>
      <c r="AI17" s="103">
        <f t="shared" ref="AI17" si="11">IF(SUM(D17:AE17)&gt;0,ROUND((SUM(D17:AE17)+196)/COUNT(D17:AE17),2),0)</f>
        <v>0</v>
      </c>
      <c r="AJ17" s="62">
        <f t="shared" ref="AJ17:AJ18" si="12">SUM(D17:AH17)</f>
        <v>0</v>
      </c>
      <c r="AK17" s="63">
        <f t="shared" si="7"/>
        <v>0</v>
      </c>
      <c r="AL17" s="64">
        <f>COUNT(D17:AB17)+AM17</f>
        <v>26</v>
      </c>
      <c r="AM17" s="64">
        <v>26</v>
      </c>
      <c r="AN17" s="67">
        <f t="shared" si="9"/>
        <v>0</v>
      </c>
      <c r="AP17" s="78">
        <f t="shared" si="10"/>
        <v>0</v>
      </c>
      <c r="AQ17" s="81">
        <v>481</v>
      </c>
    </row>
    <row r="18" spans="1:46" x14ac:dyDescent="0.3">
      <c r="A18" s="50">
        <v>14</v>
      </c>
      <c r="B18" s="60">
        <v>2</v>
      </c>
      <c r="C18" s="61" t="s">
        <v>3</v>
      </c>
      <c r="D18" s="115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33"/>
      <c r="W18" s="133"/>
      <c r="X18" s="114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3">
        <f>IF(SUM(D18:AE18)&gt;0,ROUND((SUM(D18:AE18)+195)/COUNT(D18:AE18),2),0)</f>
        <v>0</v>
      </c>
      <c r="AJ18" s="62">
        <f t="shared" si="12"/>
        <v>0</v>
      </c>
      <c r="AK18" s="63">
        <f t="shared" si="7"/>
        <v>0</v>
      </c>
      <c r="AL18" s="64">
        <f>COUNT(D18:AB18)+AM18</f>
        <v>833</v>
      </c>
      <c r="AM18" s="64">
        <v>833</v>
      </c>
      <c r="AN18" s="67">
        <f t="shared" si="9"/>
        <v>0</v>
      </c>
      <c r="AP18" s="78">
        <f t="shared" si="10"/>
        <v>0</v>
      </c>
      <c r="AQ18" s="81">
        <v>560</v>
      </c>
    </row>
    <row r="19" spans="1:46" x14ac:dyDescent="0.3">
      <c r="R19" s="52"/>
    </row>
    <row r="20" spans="1:46" x14ac:dyDescent="0.3">
      <c r="B20" s="94"/>
      <c r="E20" s="52"/>
      <c r="J20" s="70" t="s">
        <v>47</v>
      </c>
      <c r="L20" s="69"/>
      <c r="AN20" s="77"/>
      <c r="AQ20" s="56"/>
    </row>
    <row r="21" spans="1:46" ht="20.25" customHeight="1" x14ac:dyDescent="0.3">
      <c r="N21" s="70" t="s">
        <v>71</v>
      </c>
      <c r="AL21" s="91" t="s">
        <v>35</v>
      </c>
      <c r="AN21" s="93"/>
      <c r="AR21" s="78"/>
      <c r="AS21" s="81"/>
      <c r="AT21" s="81"/>
    </row>
    <row r="22" spans="1:46" x14ac:dyDescent="0.3">
      <c r="C22" s="71" t="s">
        <v>40</v>
      </c>
      <c r="D22" s="72">
        <f>SUM(D5:D18)</f>
        <v>3334</v>
      </c>
      <c r="E22" s="72">
        <f>SUM(E5:E18)</f>
        <v>2975</v>
      </c>
      <c r="F22" s="72">
        <f>SUM(F5:F18)</f>
        <v>3933</v>
      </c>
      <c r="G22" s="72">
        <f>SUM(G5:G18)</f>
        <v>4004</v>
      </c>
      <c r="H22" s="72">
        <f>SUM(H5:H18)</f>
        <v>0</v>
      </c>
      <c r="I22" s="72">
        <f>SUM(I5:I18)</f>
        <v>0</v>
      </c>
      <c r="J22" s="72">
        <f>SUM(J5:J18)</f>
        <v>0</v>
      </c>
      <c r="K22" s="72">
        <f>SUM(K5:K18)</f>
        <v>0</v>
      </c>
      <c r="L22" s="72">
        <f>SUM(L5:L18)</f>
        <v>0</v>
      </c>
      <c r="M22" s="72">
        <f>SUM(M5:M18)</f>
        <v>0</v>
      </c>
      <c r="N22" s="72">
        <f>SUM(N5:N18)</f>
        <v>0</v>
      </c>
      <c r="O22" s="72">
        <f>SUM(O5:O18)</f>
        <v>0</v>
      </c>
      <c r="P22" s="72">
        <f>SUM(P5:P18)</f>
        <v>0</v>
      </c>
      <c r="Q22" s="72">
        <f>SUM(Q5:Q18)</f>
        <v>0</v>
      </c>
      <c r="R22" s="72">
        <f>SUM(R5:R18)</f>
        <v>0</v>
      </c>
      <c r="S22" s="72">
        <f>SUM(S5:S18)</f>
        <v>0</v>
      </c>
      <c r="T22" s="72">
        <f>SUM(T5:T18)</f>
        <v>0</v>
      </c>
      <c r="U22" s="72">
        <f>SUM(U5:U18)</f>
        <v>0</v>
      </c>
      <c r="V22" s="72">
        <f>SUM(V5:V18)</f>
        <v>0</v>
      </c>
      <c r="W22" s="72">
        <f>SUM(W5:W18)</f>
        <v>0</v>
      </c>
      <c r="X22" s="72">
        <f>SUM(X5:X18)</f>
        <v>1491</v>
      </c>
      <c r="Y22" s="72">
        <f>SUM(Y5:Y18)</f>
        <v>0</v>
      </c>
      <c r="Z22" s="72">
        <f>SUM(Z5:Z18)</f>
        <v>0</v>
      </c>
      <c r="AA22" s="72">
        <f>SUM(AA5:AA18)</f>
        <v>0</v>
      </c>
      <c r="AB22" s="72">
        <f>SUM(AB5:AB18)</f>
        <v>0</v>
      </c>
      <c r="AC22" s="72">
        <f>SUM(AC5:AC18)</f>
        <v>0</v>
      </c>
      <c r="AD22" s="72">
        <f>SUM(AD5:AD18)</f>
        <v>0</v>
      </c>
      <c r="AE22" s="72">
        <f>SUM(AE5:AE18)</f>
        <v>0</v>
      </c>
      <c r="AF22" s="72">
        <f>SUM(AF5:AF18)</f>
        <v>0</v>
      </c>
      <c r="AG22" s="72">
        <f>SUM(AG5:AG18)</f>
        <v>0</v>
      </c>
      <c r="AH22" s="72">
        <f>SUM(AH5:AH18)</f>
        <v>0</v>
      </c>
      <c r="AI22" s="73">
        <f>SUM(D5:AH18)</f>
        <v>15737</v>
      </c>
      <c r="AJ22" s="73">
        <f>SUM(D22:AH22)</f>
        <v>15737</v>
      </c>
      <c r="AK22" s="132">
        <f>SUM(AK5:AK18)</f>
        <v>34</v>
      </c>
      <c r="AL22" s="91" t="s">
        <v>35</v>
      </c>
      <c r="AN22" s="93"/>
    </row>
    <row r="23" spans="1:46" x14ac:dyDescent="0.3">
      <c r="C23" s="74" t="s">
        <v>58</v>
      </c>
      <c r="D23" s="75">
        <v>2065</v>
      </c>
      <c r="E23" s="75">
        <v>2070</v>
      </c>
      <c r="F23" s="75">
        <v>2151</v>
      </c>
      <c r="G23" s="75">
        <v>2077</v>
      </c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3">
        <f>SUM(D23:AH23)</f>
        <v>8363</v>
      </c>
      <c r="AJ23" s="76"/>
      <c r="AL23" s="91" t="s">
        <v>35</v>
      </c>
      <c r="AN23" s="93"/>
    </row>
    <row r="24" spans="1:46" x14ac:dyDescent="0.3">
      <c r="C24" s="74" t="s">
        <v>59</v>
      </c>
      <c r="D24" s="75">
        <v>1769</v>
      </c>
      <c r="E24" s="75">
        <v>1896</v>
      </c>
      <c r="F24" s="75">
        <v>1782</v>
      </c>
      <c r="G24" s="75">
        <v>1927</v>
      </c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3">
        <f>SUM(D24:AH24)</f>
        <v>7374</v>
      </c>
      <c r="AJ24" s="76"/>
      <c r="AL24" s="91" t="s">
        <v>35</v>
      </c>
      <c r="AN24" s="93"/>
    </row>
    <row r="25" spans="1:46" x14ac:dyDescent="0.3">
      <c r="C25" s="95"/>
      <c r="D25" s="129">
        <f>SUM(D23:D24)</f>
        <v>3834</v>
      </c>
      <c r="E25" s="129">
        <f t="shared" ref="E25:V25" si="13">SUM(E23:E24)</f>
        <v>3966</v>
      </c>
      <c r="F25" s="129">
        <f t="shared" si="13"/>
        <v>3933</v>
      </c>
      <c r="G25" s="129">
        <f t="shared" si="13"/>
        <v>4004</v>
      </c>
      <c r="H25" s="129">
        <f t="shared" si="13"/>
        <v>0</v>
      </c>
      <c r="I25" s="129">
        <f t="shared" si="13"/>
        <v>0</v>
      </c>
      <c r="J25" s="129">
        <f t="shared" si="13"/>
        <v>0</v>
      </c>
      <c r="K25" s="129">
        <f t="shared" si="13"/>
        <v>0</v>
      </c>
      <c r="L25" s="129">
        <f t="shared" si="13"/>
        <v>0</v>
      </c>
      <c r="M25" s="129">
        <f t="shared" si="13"/>
        <v>0</v>
      </c>
      <c r="N25" s="129">
        <f t="shared" si="13"/>
        <v>0</v>
      </c>
      <c r="O25" s="129">
        <f t="shared" si="13"/>
        <v>0</v>
      </c>
      <c r="P25" s="129">
        <f t="shared" si="13"/>
        <v>0</v>
      </c>
      <c r="Q25" s="129">
        <f t="shared" si="13"/>
        <v>0</v>
      </c>
      <c r="R25" s="129">
        <f t="shared" si="13"/>
        <v>0</v>
      </c>
      <c r="S25" s="129">
        <f t="shared" si="13"/>
        <v>0</v>
      </c>
      <c r="T25" s="129">
        <f t="shared" si="13"/>
        <v>0</v>
      </c>
      <c r="U25" s="129">
        <f t="shared" si="13"/>
        <v>0</v>
      </c>
      <c r="V25" s="129">
        <f t="shared" si="13"/>
        <v>0</v>
      </c>
      <c r="W25" s="129">
        <f>SUM(W23:W24)</f>
        <v>0</v>
      </c>
      <c r="X25" s="129">
        <f t="shared" ref="X25:AH25" si="14">SUM(X23:X24)</f>
        <v>0</v>
      </c>
      <c r="Y25" s="129">
        <f t="shared" si="14"/>
        <v>0</v>
      </c>
      <c r="Z25" s="129">
        <f t="shared" si="14"/>
        <v>0</v>
      </c>
      <c r="AA25" s="129">
        <f t="shared" si="14"/>
        <v>0</v>
      </c>
      <c r="AB25" s="129">
        <f t="shared" si="14"/>
        <v>0</v>
      </c>
      <c r="AC25" s="129">
        <f t="shared" si="14"/>
        <v>0</v>
      </c>
      <c r="AD25" s="129">
        <f t="shared" si="14"/>
        <v>0</v>
      </c>
      <c r="AE25" s="129">
        <f t="shared" si="14"/>
        <v>0</v>
      </c>
      <c r="AF25" s="129">
        <f t="shared" si="14"/>
        <v>0</v>
      </c>
      <c r="AG25" s="129">
        <f t="shared" si="14"/>
        <v>0</v>
      </c>
      <c r="AH25" s="129">
        <f t="shared" si="14"/>
        <v>0</v>
      </c>
      <c r="AI25" s="62">
        <f>SUM(AI23:AI24)</f>
        <v>15737</v>
      </c>
      <c r="AJ25" s="73">
        <f>SUM(D25:AH25)</f>
        <v>15737</v>
      </c>
      <c r="AL25" s="91" t="s">
        <v>45</v>
      </c>
      <c r="AN25" s="92">
        <f>SUM(AN5:AN23)</f>
        <v>4004</v>
      </c>
    </row>
    <row r="26" spans="1:46" x14ac:dyDescent="0.3">
      <c r="C26" s="95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7"/>
      <c r="Q26" s="97"/>
      <c r="R26" s="96"/>
      <c r="S26" s="96"/>
      <c r="T26" s="96"/>
      <c r="U26" s="96"/>
      <c r="V26" s="96"/>
      <c r="W26" s="96"/>
      <c r="X26" s="96"/>
    </row>
    <row r="27" spans="1:46" x14ac:dyDescent="0.3">
      <c r="Y27" s="98" t="s">
        <v>41</v>
      </c>
      <c r="Z27" s="99"/>
      <c r="AA27" s="99"/>
      <c r="AB27" s="99"/>
      <c r="AC27" s="99"/>
      <c r="AD27" s="99"/>
      <c r="AE27" s="99"/>
      <c r="AF27" s="99"/>
      <c r="AG27" s="99"/>
      <c r="AH27" s="99"/>
      <c r="AI27" s="62">
        <v>0</v>
      </c>
      <c r="AJ27" s="62">
        <f>AJ25-AJ22</f>
        <v>0</v>
      </c>
      <c r="AN27" s="105">
        <f>AN25-G25</f>
        <v>0</v>
      </c>
    </row>
  </sheetData>
  <sortState ref="B10:AQ18">
    <sortCondition descending="1" ref="AI10:AI18"/>
    <sortCondition ref="C10:C18"/>
  </sortState>
  <phoneticPr fontId="0" type="noConversion"/>
  <conditionalFormatting sqref="AO5:AO18">
    <cfRule type="cellIs" dxfId="46" priority="210" stopIfTrue="1" operator="greaterThanOrEqual">
      <formula>450</formula>
    </cfRule>
    <cfRule type="cellIs" dxfId="45" priority="211" stopIfTrue="1" operator="greaterThanOrEqual">
      <formula>400</formula>
    </cfRule>
  </conditionalFormatting>
  <conditionalFormatting sqref="D5:AI18">
    <cfRule type="cellIs" dxfId="44" priority="166" stopIfTrue="1" operator="greaterThanOrEqual">
      <formula>540</formula>
    </cfRule>
    <cfRule type="cellIs" dxfId="43" priority="167" stopIfTrue="1" operator="greaterThanOrEqual">
      <formula>480</formula>
    </cfRule>
  </conditionalFormatting>
  <conditionalFormatting sqref="AI27 D25:AH25">
    <cfRule type="cellIs" dxfId="42" priority="163" operator="greaterThan">
      <formula>0</formula>
    </cfRule>
  </conditionalFormatting>
  <conditionalFormatting sqref="K15:AH17 H5:H7 X7 G11:G12 D13:AH13 X11:AH12 X9:X14 D5:D18">
    <cfRule type="cellIs" dxfId="41" priority="159" stopIfTrue="1" operator="greaterThanOrEqual">
      <formula>540</formula>
    </cfRule>
    <cfRule type="cellIs" dxfId="40" priority="160" stopIfTrue="1" operator="greaterThan">
      <formula>480</formula>
    </cfRule>
  </conditionalFormatting>
  <conditionalFormatting sqref="D12:T12">
    <cfRule type="cellIs" dxfId="39" priority="143" stopIfTrue="1" operator="greaterThanOrEqual">
      <formula>540</formula>
    </cfRule>
    <cfRule type="cellIs" dxfId="38" priority="144" stopIfTrue="1" operator="greaterThan">
      <formula>480</formula>
    </cfRule>
  </conditionalFormatting>
  <conditionalFormatting sqref="D17:I17">
    <cfRule type="cellIs" dxfId="37" priority="123" stopIfTrue="1" operator="greaterThanOrEqual">
      <formula>540</formula>
    </cfRule>
    <cfRule type="cellIs" dxfId="36" priority="124" stopIfTrue="1" operator="greaterThan">
      <formula>480</formula>
    </cfRule>
  </conditionalFormatting>
  <conditionalFormatting sqref="J17">
    <cfRule type="cellIs" dxfId="35" priority="117" stopIfTrue="1" operator="greaterThanOrEqual">
      <formula>540</formula>
    </cfRule>
    <cfRule type="cellIs" dxfId="34" priority="118" stopIfTrue="1" operator="greaterThan">
      <formula>480</formula>
    </cfRule>
  </conditionalFormatting>
  <conditionalFormatting sqref="AO18">
    <cfRule type="cellIs" dxfId="33" priority="107" stopIfTrue="1" operator="greaterThanOrEqual">
      <formula>450</formula>
    </cfRule>
    <cfRule type="cellIs" dxfId="32" priority="108" stopIfTrue="1" operator="greaterThanOrEqual">
      <formula>400</formula>
    </cfRule>
  </conditionalFormatting>
  <conditionalFormatting sqref="AO11:AO18">
    <cfRule type="cellIs" dxfId="31" priority="106" stopIfTrue="1" operator="greaterThan">
      <formula>399</formula>
    </cfRule>
  </conditionalFormatting>
  <conditionalFormatting sqref="AP5:AP18">
    <cfRule type="cellIs" dxfId="30" priority="105" stopIfTrue="1" operator="greaterThan">
      <formula>AQ5</formula>
    </cfRule>
  </conditionalFormatting>
  <conditionalFormatting sqref="D18:W18 Y18:AH18">
    <cfRule type="cellIs" dxfId="29" priority="103" stopIfTrue="1" operator="greaterThanOrEqual">
      <formula>540</formula>
    </cfRule>
    <cfRule type="cellIs" dxfId="28" priority="104" stopIfTrue="1" operator="greaterThanOrEqual">
      <formula>480</formula>
    </cfRule>
  </conditionalFormatting>
  <conditionalFormatting sqref="X18">
    <cfRule type="cellIs" dxfId="27" priority="99" stopIfTrue="1" operator="greaterThanOrEqual">
      <formula>540</formula>
    </cfRule>
    <cfRule type="cellIs" dxfId="26" priority="100" stopIfTrue="1" operator="greaterThan">
      <formula>480</formula>
    </cfRule>
  </conditionalFormatting>
  <conditionalFormatting sqref="U12:W12">
    <cfRule type="cellIs" dxfId="25" priority="89" stopIfTrue="1" operator="greaterThanOrEqual">
      <formula>540</formula>
    </cfRule>
    <cfRule type="cellIs" dxfId="24" priority="90" stopIfTrue="1" operator="greaterThanOrEqual">
      <formula>480</formula>
    </cfRule>
  </conditionalFormatting>
  <conditionalFormatting sqref="D15:I15">
    <cfRule type="cellIs" dxfId="23" priority="80" stopIfTrue="1" operator="greaterThanOrEqual">
      <formula>540</formula>
    </cfRule>
    <cfRule type="cellIs" dxfId="22" priority="81" stopIfTrue="1" operator="greaterThan">
      <formula>480</formula>
    </cfRule>
  </conditionalFormatting>
  <conditionalFormatting sqref="AK5:AK18">
    <cfRule type="cellIs" dxfId="21" priority="76" stopIfTrue="1" operator="greaterThanOrEqual">
      <formula>450</formula>
    </cfRule>
    <cfRule type="cellIs" dxfId="20" priority="77" stopIfTrue="1" operator="greaterThanOrEqual">
      <formula>400</formula>
    </cfRule>
  </conditionalFormatting>
  <conditionalFormatting sqref="D7:F7 Z7:AH7">
    <cfRule type="cellIs" dxfId="19" priority="73" stopIfTrue="1" operator="greaterThanOrEqual">
      <formula>540</formula>
    </cfRule>
    <cfRule type="cellIs" dxfId="18" priority="74" stopIfTrue="1" operator="greaterThan">
      <formula>480</formula>
    </cfRule>
  </conditionalFormatting>
  <conditionalFormatting sqref="J5:J18">
    <cfRule type="cellIs" dxfId="17" priority="64" stopIfTrue="1" operator="greaterThanOrEqual">
      <formula>540</formula>
    </cfRule>
    <cfRule type="cellIs" dxfId="16" priority="65" stopIfTrue="1" operator="greaterThan">
      <formula>479</formula>
    </cfRule>
  </conditionalFormatting>
  <conditionalFormatting sqref="O14:T14">
    <cfRule type="cellIs" dxfId="15" priority="57" stopIfTrue="1" operator="greaterThanOrEqual">
      <formula>540</formula>
    </cfRule>
    <cfRule type="cellIs" dxfId="14" priority="58" stopIfTrue="1" operator="greaterThanOrEqual">
      <formula>480</formula>
    </cfRule>
  </conditionalFormatting>
  <conditionalFormatting sqref="U14:W14">
    <cfRule type="cellIs" dxfId="13" priority="53" stopIfTrue="1" operator="greaterThanOrEqual">
      <formula>540</formula>
    </cfRule>
    <cfRule type="cellIs" dxfId="12" priority="54" stopIfTrue="1" operator="greaterThan">
      <formula>480</formula>
    </cfRule>
  </conditionalFormatting>
  <conditionalFormatting sqref="AK14">
    <cfRule type="cellIs" dxfId="11" priority="51" stopIfTrue="1" operator="greaterThanOrEqual">
      <formula>450</formula>
    </cfRule>
    <cfRule type="cellIs" dxfId="10" priority="52" stopIfTrue="1" operator="greaterThanOrEqual">
      <formula>400</formula>
    </cfRule>
  </conditionalFormatting>
  <conditionalFormatting sqref="AR21">
    <cfRule type="cellIs" dxfId="9" priority="50" stopIfTrue="1" operator="greaterThan">
      <formula>AS21</formula>
    </cfRule>
  </conditionalFormatting>
  <conditionalFormatting sqref="G7:W7">
    <cfRule type="cellIs" dxfId="8" priority="44" stopIfTrue="1" operator="greaterThanOrEqual">
      <formula>540</formula>
    </cfRule>
    <cfRule type="cellIs" dxfId="7" priority="45" stopIfTrue="1" operator="greaterThanOrEqual">
      <formula>480</formula>
    </cfRule>
  </conditionalFormatting>
  <conditionalFormatting sqref="Y7">
    <cfRule type="cellIs" dxfId="6" priority="40" stopIfTrue="1" operator="greaterThanOrEqual">
      <formula>540</formula>
    </cfRule>
    <cfRule type="cellIs" dxfId="5" priority="41" stopIfTrue="1" operator="greaterThanOrEqual">
      <formula>480</formula>
    </cfRule>
  </conditionalFormatting>
  <conditionalFormatting sqref="M10">
    <cfRule type="cellIs" dxfId="4" priority="35" stopIfTrue="1" operator="greaterThanOrEqual">
      <formula>540</formula>
    </cfRule>
    <cfRule type="cellIs" dxfId="3" priority="36" stopIfTrue="1" operator="greaterThan">
      <formula>480</formula>
    </cfRule>
  </conditionalFormatting>
  <conditionalFormatting sqref="AJ27">
    <cfRule type="cellIs" dxfId="2" priority="34" operator="greaterThan">
      <formula>0</formula>
    </cfRule>
  </conditionalFormatting>
  <conditionalFormatting sqref="AI25">
    <cfRule type="cellIs" dxfId="1" priority="33" operator="greaterThan">
      <formula>0</formula>
    </cfRule>
  </conditionalFormatting>
  <conditionalFormatting sqref="AQ15:AQ16">
    <cfRule type="cellIs" dxfId="0" priority="514" stopIfTrue="1" operator="greaterThan">
      <formula>AR15</formula>
    </cfRule>
  </conditionalFormatting>
  <pageMargins left="0.25" right="0" top="0.43" bottom="0.23622047244094491" header="0" footer="0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autoPageBreaks="0"/>
  </sheetPr>
  <dimension ref="A1:V39"/>
  <sheetViews>
    <sheetView showOutlineSymbols="0" zoomScale="87" workbookViewId="0">
      <selection activeCell="G20" sqref="G20:H20"/>
    </sheetView>
  </sheetViews>
  <sheetFormatPr baseColWidth="10" defaultColWidth="11.140625" defaultRowHeight="15" x14ac:dyDescent="0.2"/>
  <cols>
    <col min="1" max="1" width="6" style="27" customWidth="1"/>
    <col min="2" max="2" width="7.7109375" style="27" bestFit="1" customWidth="1"/>
    <col min="3" max="3" width="24.85546875" style="27" customWidth="1"/>
    <col min="4" max="6" width="11.140625" style="27" customWidth="1"/>
    <col min="7" max="7" width="16.28515625" style="27" customWidth="1"/>
    <col min="8" max="8" width="15.42578125" style="27" customWidth="1"/>
    <col min="9" max="9" width="3.5703125" style="30" hidden="1" customWidth="1"/>
    <col min="10" max="10" width="4" style="112" hidden="1" customWidth="1"/>
    <col min="11" max="11" width="4" style="30" hidden="1" customWidth="1"/>
    <col min="12" max="12" width="3.7109375" style="27" hidden="1" customWidth="1"/>
    <col min="13" max="13" width="5.140625" style="27" hidden="1" customWidth="1"/>
    <col min="14" max="14" width="19.5703125" style="27" hidden="1" customWidth="1"/>
    <col min="15" max="15" width="11.140625" style="27" hidden="1" customWidth="1"/>
    <col min="16" max="16" width="11.140625" style="27" customWidth="1"/>
    <col min="17" max="17" width="14.5703125" style="27" customWidth="1"/>
    <col min="18" max="18" width="14" style="27" customWidth="1"/>
    <col min="19" max="22" width="11.140625" style="27" customWidth="1"/>
    <col min="23" max="255" width="11.140625" style="28" customWidth="1"/>
    <col min="256" max="16384" width="11.140625" style="28"/>
  </cols>
  <sheetData>
    <row r="1" spans="1:22" s="39" customFormat="1" ht="51" customHeight="1" x14ac:dyDescent="0.2">
      <c r="A1" s="36" t="s">
        <v>19</v>
      </c>
      <c r="B1" s="36"/>
      <c r="C1" s="36"/>
      <c r="D1" s="36"/>
      <c r="E1" s="36"/>
      <c r="F1" s="36"/>
      <c r="G1" s="36"/>
      <c r="H1" s="37"/>
      <c r="I1" s="106"/>
      <c r="J1" s="109"/>
      <c r="K1" s="110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</row>
    <row r="2" spans="1:22" s="39" customFormat="1" ht="33.75" customHeight="1" x14ac:dyDescent="0.2">
      <c r="A2" s="46" t="s">
        <v>74</v>
      </c>
      <c r="B2" s="40"/>
      <c r="C2" s="40"/>
      <c r="E2" s="49"/>
      <c r="G2" s="101" t="s">
        <v>75</v>
      </c>
      <c r="H2" s="41"/>
      <c r="I2" s="107"/>
      <c r="J2" s="111"/>
      <c r="K2" s="110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28.5" customHeight="1" x14ac:dyDescent="0.25">
      <c r="A3" s="27" t="s">
        <v>20</v>
      </c>
      <c r="B3" s="34" t="s">
        <v>31</v>
      </c>
      <c r="C3" s="27" t="s">
        <v>21</v>
      </c>
      <c r="D3" s="30" t="s">
        <v>24</v>
      </c>
      <c r="E3" s="30" t="s">
        <v>28</v>
      </c>
      <c r="F3" s="30" t="s">
        <v>39</v>
      </c>
      <c r="G3" s="31" t="s">
        <v>23</v>
      </c>
      <c r="H3" s="31" t="s">
        <v>22</v>
      </c>
      <c r="J3" s="30"/>
      <c r="S3" s="28"/>
      <c r="T3" s="28"/>
      <c r="U3" s="28"/>
      <c r="V3" s="28"/>
    </row>
    <row r="4" spans="1:22" ht="15.75" x14ac:dyDescent="0.25">
      <c r="A4" s="27" t="s">
        <v>25</v>
      </c>
      <c r="B4" s="32" t="s">
        <v>26</v>
      </c>
      <c r="C4" s="27" t="s">
        <v>27</v>
      </c>
      <c r="D4" s="30" t="s">
        <v>32</v>
      </c>
      <c r="E4" s="30" t="s">
        <v>32</v>
      </c>
      <c r="F4" s="30" t="s">
        <v>38</v>
      </c>
      <c r="G4" s="31" t="s">
        <v>29</v>
      </c>
      <c r="H4" s="31" t="s">
        <v>30</v>
      </c>
      <c r="J4" s="30"/>
      <c r="S4" s="28"/>
      <c r="T4" s="28"/>
      <c r="U4" s="28"/>
      <c r="V4" s="28"/>
    </row>
    <row r="5" spans="1:22" ht="24.95" customHeight="1" x14ac:dyDescent="0.3">
      <c r="A5" s="30">
        <v>1</v>
      </c>
      <c r="B5" s="30">
        <f>Schnittliste!B5</f>
        <v>1</v>
      </c>
      <c r="C5" s="35" t="str">
        <f>Schnittliste!C5</f>
        <v>Streubel Helmut</v>
      </c>
      <c r="D5" s="42">
        <f>Schnittliste!AK5</f>
        <v>5</v>
      </c>
      <c r="E5" s="43">
        <f>Schnittliste!AJ5</f>
        <v>2648</v>
      </c>
      <c r="F5" s="43">
        <f>Schnittliste!AN5</f>
        <v>487</v>
      </c>
      <c r="G5" s="44">
        <f>Schnittliste!AI5</f>
        <v>529.6</v>
      </c>
      <c r="H5" s="45">
        <f>Schnittliste!AL5</f>
        <v>164</v>
      </c>
      <c r="I5" s="30" t="s">
        <v>53</v>
      </c>
      <c r="J5" s="30"/>
      <c r="L5" s="84"/>
      <c r="M5" s="84"/>
      <c r="N5" s="85"/>
      <c r="S5" s="28"/>
      <c r="T5" s="28"/>
      <c r="U5" s="28"/>
      <c r="V5" s="28"/>
    </row>
    <row r="6" spans="1:22" ht="24.95" customHeight="1" x14ac:dyDescent="0.3">
      <c r="A6" s="30">
        <v>2</v>
      </c>
      <c r="B6" s="30">
        <f>Schnittliste!B6</f>
        <v>1</v>
      </c>
      <c r="C6" s="35" t="str">
        <f>Schnittliste!C6</f>
        <v>Leichtl Helmut</v>
      </c>
      <c r="D6" s="42">
        <f>Schnittliste!AK6</f>
        <v>4</v>
      </c>
      <c r="E6" s="43">
        <f>Schnittliste!AJ6</f>
        <v>2116</v>
      </c>
      <c r="F6" s="43">
        <f>Schnittliste!AN6</f>
        <v>530</v>
      </c>
      <c r="G6" s="44">
        <f>Schnittliste!AI6</f>
        <v>529</v>
      </c>
      <c r="H6" s="45">
        <f>Schnittliste!AL6</f>
        <v>754</v>
      </c>
      <c r="I6" s="30">
        <v>1</v>
      </c>
      <c r="J6" s="30"/>
      <c r="L6" s="84"/>
      <c r="M6" s="84"/>
      <c r="N6" s="85"/>
      <c r="S6" s="28"/>
      <c r="T6" s="28"/>
      <c r="U6" s="28"/>
      <c r="V6" s="28"/>
    </row>
    <row r="7" spans="1:22" ht="24.95" customHeight="1" x14ac:dyDescent="0.3">
      <c r="A7" s="30">
        <v>3</v>
      </c>
      <c r="B7" s="30">
        <f>Schnittliste!B7</f>
        <v>1</v>
      </c>
      <c r="C7" s="35" t="str">
        <f>Schnittliste!C7</f>
        <v>Taffner Christian</v>
      </c>
      <c r="D7" s="42">
        <f>Schnittliste!AK7</f>
        <v>3</v>
      </c>
      <c r="E7" s="43">
        <f>Schnittliste!AJ7</f>
        <v>1563</v>
      </c>
      <c r="F7" s="43">
        <f>Schnittliste!AN7</f>
        <v>513</v>
      </c>
      <c r="G7" s="44">
        <f>Schnittliste!AI7</f>
        <v>521</v>
      </c>
      <c r="H7" s="45">
        <f>Schnittliste!AL7</f>
        <v>208</v>
      </c>
      <c r="I7" s="30">
        <v>1</v>
      </c>
      <c r="J7" s="30"/>
      <c r="L7" s="84"/>
      <c r="M7" s="84"/>
      <c r="N7" s="85"/>
      <c r="S7" s="28"/>
      <c r="T7" s="28"/>
      <c r="U7" s="28"/>
      <c r="V7" s="28"/>
    </row>
    <row r="8" spans="1:22" ht="24.95" customHeight="1" x14ac:dyDescent="0.3">
      <c r="A8" s="30">
        <v>4</v>
      </c>
      <c r="B8" s="30">
        <f>Schnittliste!B8</f>
        <v>1</v>
      </c>
      <c r="C8" s="35" t="str">
        <f>Schnittliste!C8</f>
        <v>Schmalzl Hubert</v>
      </c>
      <c r="D8" s="42">
        <f>Schnittliste!AK8</f>
        <v>5</v>
      </c>
      <c r="E8" s="43">
        <f>Schnittliste!AJ8</f>
        <v>2587</v>
      </c>
      <c r="F8" s="43">
        <f>Schnittliste!AN8</f>
        <v>547</v>
      </c>
      <c r="G8" s="44">
        <f>Schnittliste!AI8</f>
        <v>517.4</v>
      </c>
      <c r="H8" s="45">
        <f>Schnittliste!AL8</f>
        <v>185</v>
      </c>
      <c r="I8" s="30">
        <v>1</v>
      </c>
      <c r="J8" s="30"/>
      <c r="L8" s="84"/>
      <c r="M8" s="84"/>
      <c r="N8" s="85"/>
      <c r="S8" s="28"/>
      <c r="T8" s="28"/>
      <c r="U8" s="28"/>
      <c r="V8" s="28"/>
    </row>
    <row r="9" spans="1:22" ht="24.95" customHeight="1" x14ac:dyDescent="0.3">
      <c r="A9" s="30">
        <v>5</v>
      </c>
      <c r="B9" s="30">
        <f>Schnittliste!B9</f>
        <v>2</v>
      </c>
      <c r="C9" s="35" t="str">
        <f>Schnittliste!C9</f>
        <v>Barna Laszlo</v>
      </c>
      <c r="D9" s="42">
        <f>Schnittliste!AK9</f>
        <v>3</v>
      </c>
      <c r="E9" s="43">
        <f>Schnittliste!AJ9</f>
        <v>1534</v>
      </c>
      <c r="F9" s="43">
        <f>Schnittliste!AN9</f>
        <v>579</v>
      </c>
      <c r="G9" s="44">
        <f>Schnittliste!AI9</f>
        <v>511.33</v>
      </c>
      <c r="H9" s="45">
        <f>Schnittliste!AL9</f>
        <v>61</v>
      </c>
      <c r="I9" s="30">
        <v>1</v>
      </c>
      <c r="J9" s="30"/>
      <c r="L9" s="84"/>
      <c r="M9" s="84"/>
      <c r="N9" s="86"/>
      <c r="S9" s="28"/>
      <c r="T9" s="28"/>
      <c r="U9" s="28"/>
      <c r="V9" s="28"/>
    </row>
    <row r="10" spans="1:22" ht="24.95" customHeight="1" x14ac:dyDescent="0.3">
      <c r="A10" s="30">
        <v>6</v>
      </c>
      <c r="B10" s="30">
        <f>Schnittliste!B10</f>
        <v>2</v>
      </c>
      <c r="C10" s="35" t="str">
        <f>Schnittliste!C10</f>
        <v>Kerekes Janos</v>
      </c>
      <c r="D10" s="42">
        <f>Schnittliste!AK10</f>
        <v>4</v>
      </c>
      <c r="E10" s="43">
        <f>Schnittliste!AJ10</f>
        <v>1932</v>
      </c>
      <c r="F10" s="43">
        <f>Schnittliste!AN10</f>
        <v>500</v>
      </c>
      <c r="G10" s="44">
        <f>Schnittliste!AI10</f>
        <v>483</v>
      </c>
      <c r="H10" s="45">
        <f>Schnittliste!AL10</f>
        <v>61</v>
      </c>
      <c r="J10" s="30"/>
      <c r="K10" s="30">
        <v>3</v>
      </c>
      <c r="L10" s="87"/>
      <c r="M10" s="87"/>
      <c r="N10" s="88"/>
      <c r="S10" s="28"/>
      <c r="T10" s="28"/>
      <c r="U10" s="28"/>
      <c r="V10" s="28"/>
    </row>
    <row r="11" spans="1:22" ht="24.95" customHeight="1" x14ac:dyDescent="0.3">
      <c r="A11" s="30">
        <v>7</v>
      </c>
      <c r="B11" s="30">
        <f>Schnittliste!B11</f>
        <v>2</v>
      </c>
      <c r="C11" s="35" t="str">
        <f>Schnittliste!C11</f>
        <v>Schlehuber Franz</v>
      </c>
      <c r="D11" s="42">
        <f>Schnittliste!AK11</f>
        <v>4</v>
      </c>
      <c r="E11" s="43">
        <f>Schnittliste!AJ11</f>
        <v>1475</v>
      </c>
      <c r="F11" s="43">
        <f>Schnittliste!AN11</f>
        <v>441</v>
      </c>
      <c r="G11" s="44">
        <f>Schnittliste!AI11</f>
        <v>421.75</v>
      </c>
      <c r="H11" s="45">
        <f>Schnittliste!AL11</f>
        <v>247</v>
      </c>
      <c r="I11" s="89" t="s">
        <v>48</v>
      </c>
      <c r="J11" s="30"/>
      <c r="M11" s="89"/>
      <c r="N11" s="88"/>
      <c r="S11" s="28"/>
      <c r="T11" s="28"/>
      <c r="U11" s="28"/>
      <c r="V11" s="28"/>
    </row>
    <row r="12" spans="1:22" ht="24.95" customHeight="1" x14ac:dyDescent="0.3">
      <c r="A12" s="30">
        <v>8</v>
      </c>
      <c r="B12" s="30">
        <f>Schnittliste!B12</f>
        <v>2</v>
      </c>
      <c r="C12" s="35" t="str">
        <f>Schnittliste!C12</f>
        <v>Plakida Hanna</v>
      </c>
      <c r="D12" s="42">
        <f>Schnittliste!AK12</f>
        <v>4</v>
      </c>
      <c r="E12" s="43">
        <f>Schnittliste!AJ12</f>
        <v>1464</v>
      </c>
      <c r="F12" s="43">
        <f>Schnittliste!AN12</f>
        <v>407</v>
      </c>
      <c r="G12" s="44">
        <f>Schnittliste!AI12</f>
        <v>419</v>
      </c>
      <c r="H12" s="45">
        <f>Schnittliste!AL12</f>
        <v>7</v>
      </c>
      <c r="J12" s="30">
        <v>2</v>
      </c>
      <c r="L12" s="87"/>
      <c r="M12" s="87"/>
      <c r="N12" s="113" t="s">
        <v>54</v>
      </c>
      <c r="O12" s="27" t="s">
        <v>55</v>
      </c>
      <c r="S12" s="28"/>
      <c r="T12" s="28"/>
      <c r="U12" s="28"/>
      <c r="V12" s="28"/>
    </row>
    <row r="13" spans="1:22" ht="24.95" customHeight="1" x14ac:dyDescent="0.3">
      <c r="A13" s="30">
        <v>9</v>
      </c>
      <c r="B13" s="30">
        <f>Schnittliste!B13</f>
        <v>2</v>
      </c>
      <c r="C13" s="35" t="str">
        <f>Schnittliste!C13</f>
        <v>Auer Wilhelm</v>
      </c>
      <c r="D13" s="42">
        <f>Schnittliste!AK13</f>
        <v>2</v>
      </c>
      <c r="E13" s="43">
        <f>Schnittliste!AJ13</f>
        <v>418</v>
      </c>
      <c r="F13" s="43">
        <f>Schnittliste!AN13</f>
        <v>0</v>
      </c>
      <c r="G13" s="44">
        <f>Schnittliste!AI13</f>
        <v>418</v>
      </c>
      <c r="H13" s="45">
        <f>Schnittliste!AL13</f>
        <v>20</v>
      </c>
      <c r="J13" s="30"/>
      <c r="K13" s="30">
        <v>3</v>
      </c>
      <c r="L13" s="87"/>
      <c r="M13" s="87"/>
      <c r="N13" s="90"/>
      <c r="S13" s="28"/>
      <c r="T13" s="28"/>
      <c r="U13" s="28"/>
      <c r="V13" s="28"/>
    </row>
    <row r="14" spans="1:22" ht="24.95" customHeight="1" x14ac:dyDescent="0.3">
      <c r="A14" s="30">
        <v>10</v>
      </c>
      <c r="B14" s="30">
        <f>Schnittliste!B14</f>
        <v>2</v>
      </c>
      <c r="C14" s="35" t="str">
        <f>Schnittliste!C14</f>
        <v>Stenrüter Heinz</v>
      </c>
      <c r="D14" s="42">
        <f>Schnittliste!AK14</f>
        <v>0</v>
      </c>
      <c r="E14" s="43">
        <f>Schnittliste!AJ14</f>
        <v>0</v>
      </c>
      <c r="F14" s="43">
        <f>Schnittliste!AN14</f>
        <v>0</v>
      </c>
      <c r="G14" s="44">
        <f>Schnittliste!AI14</f>
        <v>0</v>
      </c>
      <c r="H14" s="45">
        <f>Schnittliste!AL14</f>
        <v>221</v>
      </c>
      <c r="J14" s="30">
        <v>2</v>
      </c>
      <c r="L14" s="87"/>
      <c r="M14" s="87"/>
      <c r="N14" s="90"/>
      <c r="R14" s="44"/>
      <c r="S14" s="28"/>
      <c r="T14" s="28"/>
      <c r="U14" s="28"/>
      <c r="V14" s="28"/>
    </row>
    <row r="15" spans="1:22" ht="24.95" customHeight="1" x14ac:dyDescent="0.3">
      <c r="A15" s="30">
        <v>11</v>
      </c>
      <c r="B15" s="30">
        <f>Schnittliste!B15</f>
        <v>2</v>
      </c>
      <c r="C15" s="35" t="str">
        <f>Schnittliste!C15</f>
        <v>Stadler Wolfgang</v>
      </c>
      <c r="D15" s="42">
        <f>Schnittliste!AK15</f>
        <v>0</v>
      </c>
      <c r="E15" s="43">
        <f>Schnittliste!AJ15</f>
        <v>0</v>
      </c>
      <c r="F15" s="43">
        <f>Schnittliste!AN15</f>
        <v>0</v>
      </c>
      <c r="G15" s="44">
        <f>Schnittliste!AI15</f>
        <v>0</v>
      </c>
      <c r="H15" s="45">
        <f>Schnittliste!AL15</f>
        <v>356</v>
      </c>
      <c r="I15" s="87" t="s">
        <v>48</v>
      </c>
      <c r="J15" s="30"/>
      <c r="M15" s="87"/>
      <c r="N15" s="90"/>
      <c r="S15" s="28"/>
      <c r="T15" s="28"/>
      <c r="U15" s="28"/>
      <c r="V15" s="28"/>
    </row>
    <row r="16" spans="1:22" ht="24.95" customHeight="1" x14ac:dyDescent="0.3">
      <c r="A16" s="30">
        <v>12</v>
      </c>
      <c r="B16" s="30">
        <f>Schnittliste!B16</f>
        <v>2</v>
      </c>
      <c r="C16" s="35" t="str">
        <f>Schnittliste!C16</f>
        <v>Link Karl-Heinz</v>
      </c>
      <c r="D16" s="42">
        <f>Schnittliste!AK16</f>
        <v>0</v>
      </c>
      <c r="E16" s="43">
        <f>Schnittliste!AJ16</f>
        <v>0</v>
      </c>
      <c r="F16" s="43">
        <f>Schnittliste!AN16</f>
        <v>0</v>
      </c>
      <c r="G16" s="44">
        <f>Schnittliste!AI16</f>
        <v>0</v>
      </c>
      <c r="H16" s="45">
        <f>Schnittliste!AL16</f>
        <v>413</v>
      </c>
      <c r="J16" s="30"/>
      <c r="K16" s="30">
        <v>3</v>
      </c>
      <c r="L16" s="87"/>
      <c r="M16" s="87"/>
      <c r="N16" s="90"/>
      <c r="S16" s="28"/>
      <c r="T16" s="28"/>
      <c r="U16" s="28"/>
      <c r="V16" s="28"/>
    </row>
    <row r="17" spans="1:22" ht="24.95" customHeight="1" x14ac:dyDescent="0.3">
      <c r="A17" s="30">
        <v>13</v>
      </c>
      <c r="B17" s="30">
        <f>Schnittliste!B17</f>
        <v>2</v>
      </c>
      <c r="C17" s="35" t="str">
        <f>Schnittliste!C17</f>
        <v>Wagenfeld Monika</v>
      </c>
      <c r="D17" s="42">
        <f>Schnittliste!AK17</f>
        <v>0</v>
      </c>
      <c r="E17" s="43">
        <f>Schnittliste!AJ17</f>
        <v>0</v>
      </c>
      <c r="F17" s="43">
        <f>Schnittliste!AN17</f>
        <v>0</v>
      </c>
      <c r="G17" s="44">
        <f>Schnittliste!AI17</f>
        <v>0</v>
      </c>
      <c r="H17" s="45">
        <f>Schnittliste!AL17</f>
        <v>26</v>
      </c>
      <c r="J17" s="30">
        <v>2</v>
      </c>
      <c r="N17" s="44"/>
      <c r="S17" s="28"/>
      <c r="T17" s="28"/>
      <c r="U17" s="28"/>
      <c r="V17" s="28"/>
    </row>
    <row r="18" spans="1:22" ht="24.95" customHeight="1" x14ac:dyDescent="0.3">
      <c r="A18" s="30">
        <v>14</v>
      </c>
      <c r="B18" s="30">
        <f>Schnittliste!B18</f>
        <v>2</v>
      </c>
      <c r="C18" s="35" t="str">
        <f>Schnittliste!C18</f>
        <v>Ponkratz Robert</v>
      </c>
      <c r="D18" s="42">
        <f>Schnittliste!AK18</f>
        <v>0</v>
      </c>
      <c r="E18" s="43">
        <f>Schnittliste!AJ18</f>
        <v>0</v>
      </c>
      <c r="F18" s="43">
        <f>Schnittliste!AN18</f>
        <v>0</v>
      </c>
      <c r="G18" s="44">
        <f>Schnittliste!AI18</f>
        <v>0</v>
      </c>
      <c r="H18" s="45">
        <f>Schnittliste!AL18</f>
        <v>833</v>
      </c>
      <c r="J18" s="30">
        <v>2</v>
      </c>
      <c r="N18" s="44"/>
      <c r="O18" s="84"/>
      <c r="P18" s="84"/>
      <c r="S18" s="28"/>
      <c r="T18" s="28"/>
      <c r="U18" s="28"/>
      <c r="V18" s="28"/>
    </row>
    <row r="19" spans="1:22" ht="24.95" customHeight="1" x14ac:dyDescent="0.3">
      <c r="A19" s="30"/>
      <c r="B19" s="30"/>
      <c r="C19" s="35"/>
      <c r="D19" s="42"/>
      <c r="E19" s="43"/>
      <c r="F19" s="43"/>
      <c r="G19" s="44"/>
      <c r="H19" s="45"/>
      <c r="I19" s="27"/>
      <c r="J19" s="30"/>
      <c r="N19" s="44"/>
      <c r="S19" s="28"/>
      <c r="T19" s="28"/>
      <c r="U19" s="28"/>
      <c r="V19" s="28"/>
    </row>
    <row r="20" spans="1:22" ht="24.95" customHeight="1" x14ac:dyDescent="0.3">
      <c r="A20" s="30"/>
      <c r="B20" s="29" t="s">
        <v>44</v>
      </c>
      <c r="D20" s="42">
        <f>SUM(D8:D18)</f>
        <v>22</v>
      </c>
      <c r="F20" s="47" t="s">
        <v>33</v>
      </c>
      <c r="G20" s="134">
        <v>46312</v>
      </c>
      <c r="H20" s="134"/>
      <c r="J20" s="30"/>
      <c r="S20" s="28"/>
      <c r="T20" s="28"/>
      <c r="U20" s="28"/>
      <c r="V20" s="28"/>
    </row>
    <row r="21" spans="1:22" ht="24.95" customHeight="1" x14ac:dyDescent="0.2">
      <c r="A21" s="30"/>
      <c r="J21" s="30"/>
      <c r="L21" s="27">
        <v>4</v>
      </c>
      <c r="S21" s="28"/>
      <c r="T21" s="28"/>
      <c r="U21" s="28"/>
      <c r="V21" s="28"/>
    </row>
    <row r="22" spans="1:22" ht="24.95" customHeight="1" x14ac:dyDescent="0.2">
      <c r="A22" s="30"/>
      <c r="B22" s="110">
        <f>COUNTIF(B5:B18,1)</f>
        <v>4</v>
      </c>
      <c r="C22" s="38" t="s">
        <v>56</v>
      </c>
      <c r="D22" s="38"/>
      <c r="E22" s="131">
        <f>SUM(E5:E18)</f>
        <v>15737</v>
      </c>
      <c r="F22" s="38"/>
      <c r="G22" s="38"/>
      <c r="H22" s="38"/>
      <c r="I22" s="27" t="s">
        <v>48</v>
      </c>
      <c r="J22" s="30"/>
      <c r="S22" s="28"/>
      <c r="T22" s="28"/>
      <c r="U22" s="28"/>
      <c r="V22" s="28"/>
    </row>
    <row r="23" spans="1:22" ht="24.95" customHeight="1" x14ac:dyDescent="0.2">
      <c r="A23" s="30"/>
      <c r="B23" s="110">
        <f>COUNTIF(B5:B18,2)</f>
        <v>10</v>
      </c>
      <c r="C23" s="38" t="s">
        <v>57</v>
      </c>
      <c r="D23" s="38"/>
      <c r="E23" s="38"/>
      <c r="F23" s="38"/>
      <c r="G23" s="38"/>
      <c r="H23" s="38"/>
      <c r="J23" s="30"/>
      <c r="L23" s="27">
        <v>4</v>
      </c>
      <c r="S23" s="28"/>
      <c r="T23" s="28"/>
      <c r="U23" s="28"/>
      <c r="V23" s="28"/>
    </row>
    <row r="24" spans="1:22" ht="24" customHeight="1" x14ac:dyDescent="0.3">
      <c r="A24" s="30"/>
      <c r="B24" s="110"/>
      <c r="C24" s="38"/>
      <c r="J24" s="30"/>
      <c r="P24" s="84"/>
      <c r="Q24" s="84"/>
      <c r="R24" s="44"/>
      <c r="S24" s="28"/>
      <c r="T24" s="28"/>
      <c r="U24" s="28"/>
      <c r="V24" s="28"/>
    </row>
    <row r="25" spans="1:22" ht="24" customHeight="1" x14ac:dyDescent="0.4">
      <c r="B25" s="26"/>
      <c r="C25" s="33"/>
      <c r="D25" s="26"/>
      <c r="I25" s="30">
        <f>COUNTIF(I5:I23,"F")</f>
        <v>3</v>
      </c>
      <c r="J25" s="30"/>
      <c r="R25" s="44"/>
      <c r="S25" s="28"/>
      <c r="T25" s="28"/>
      <c r="U25" s="28"/>
      <c r="V25" s="28"/>
    </row>
    <row r="26" spans="1:22" s="39" customFormat="1" ht="24" customHeight="1" x14ac:dyDescent="0.4">
      <c r="A26" s="38"/>
      <c r="B26" s="26"/>
      <c r="C26" s="26"/>
      <c r="D26" s="26"/>
      <c r="E26" s="27"/>
      <c r="F26" s="27"/>
      <c r="G26" s="27"/>
      <c r="H26" s="27"/>
      <c r="I26" s="110"/>
      <c r="J26" s="110"/>
      <c r="K26" s="110"/>
      <c r="L26" s="38"/>
      <c r="M26" s="38"/>
      <c r="N26" s="38"/>
      <c r="O26" s="110"/>
      <c r="P26" s="38"/>
      <c r="Q26" s="38"/>
      <c r="R26" s="38"/>
      <c r="S26" s="38"/>
      <c r="T26" s="38"/>
      <c r="U26" s="38"/>
      <c r="V26" s="110"/>
    </row>
    <row r="27" spans="1:22" s="39" customFormat="1" ht="19.899999999999999" customHeight="1" x14ac:dyDescent="0.2">
      <c r="A27" s="38"/>
      <c r="B27" s="27"/>
      <c r="C27" s="27"/>
      <c r="D27" s="27"/>
      <c r="E27" s="27"/>
      <c r="F27" s="27"/>
      <c r="G27" s="27"/>
      <c r="H27" s="27"/>
      <c r="I27" s="110"/>
      <c r="J27" s="110"/>
      <c r="K27" s="110"/>
      <c r="L27" s="38"/>
      <c r="M27" s="38"/>
      <c r="N27" s="38"/>
      <c r="O27" s="110"/>
      <c r="P27" s="38"/>
      <c r="Q27" s="38"/>
      <c r="R27" s="38"/>
      <c r="S27" s="38"/>
      <c r="T27" s="38"/>
      <c r="U27" s="38"/>
      <c r="V27" s="110"/>
    </row>
    <row r="28" spans="1:22" s="39" customFormat="1" ht="19.899999999999999" customHeight="1" x14ac:dyDescent="0.2">
      <c r="A28" s="38"/>
      <c r="B28" s="27"/>
      <c r="C28" s="27"/>
      <c r="D28" s="27"/>
      <c r="E28" s="27"/>
      <c r="F28" s="27"/>
      <c r="G28" s="27"/>
      <c r="H28" s="27"/>
      <c r="I28" s="110"/>
      <c r="J28" s="110"/>
      <c r="K28" s="110"/>
      <c r="L28" s="38"/>
      <c r="M28" s="38"/>
      <c r="N28" s="38"/>
      <c r="O28" s="110"/>
      <c r="P28" s="38"/>
      <c r="Q28" s="38"/>
      <c r="R28" s="38"/>
      <c r="S28" s="38"/>
      <c r="T28" s="38"/>
      <c r="U28" s="38"/>
      <c r="V28" s="110"/>
    </row>
    <row r="29" spans="1:22" s="39" customFormat="1" ht="19.899999999999999" customHeight="1" x14ac:dyDescent="0.2">
      <c r="A29" s="38"/>
      <c r="B29" s="27"/>
      <c r="C29" s="27"/>
      <c r="D29" s="27"/>
      <c r="E29" s="27"/>
      <c r="F29" s="27"/>
      <c r="G29" s="27"/>
      <c r="H29" s="27"/>
      <c r="I29" s="110"/>
      <c r="J29" s="110"/>
      <c r="K29" s="110"/>
      <c r="L29" s="38"/>
      <c r="M29" s="38"/>
      <c r="N29" s="38"/>
      <c r="O29" s="110"/>
      <c r="P29" s="38"/>
      <c r="Q29" s="38"/>
      <c r="R29" s="38"/>
      <c r="S29" s="38"/>
      <c r="T29" s="38"/>
      <c r="U29" s="38"/>
      <c r="V29" s="110"/>
    </row>
    <row r="30" spans="1:22" ht="19.899999999999999" customHeight="1" x14ac:dyDescent="0.2">
      <c r="J30" s="30"/>
      <c r="O30" s="30"/>
      <c r="V30" s="30"/>
    </row>
    <row r="31" spans="1:22" ht="30" customHeight="1" x14ac:dyDescent="0.5">
      <c r="A31" s="25"/>
      <c r="I31" s="108"/>
      <c r="O31" s="30"/>
      <c r="V31" s="30"/>
    </row>
    <row r="32" spans="1:22" ht="20.100000000000001" customHeight="1" x14ac:dyDescent="0.2">
      <c r="O32" s="30"/>
      <c r="P32" s="30"/>
      <c r="Q32" s="30"/>
      <c r="R32" s="30"/>
      <c r="S32" s="30"/>
      <c r="T32" s="30"/>
      <c r="U32" s="30"/>
      <c r="V32" s="30"/>
    </row>
    <row r="33" ht="30" customHeight="1" x14ac:dyDescent="0.2"/>
    <row r="34" ht="20.100000000000001" customHeight="1" x14ac:dyDescent="0.2"/>
    <row r="35" ht="21.95" customHeight="1" x14ac:dyDescent="0.2"/>
    <row r="36" ht="21.95" customHeight="1" x14ac:dyDescent="0.2"/>
    <row r="37" ht="21.95" customHeight="1" x14ac:dyDescent="0.2"/>
    <row r="38" ht="21.95" customHeight="1" x14ac:dyDescent="0.2"/>
    <row r="39" ht="21.95" customHeight="1" x14ac:dyDescent="0.2"/>
  </sheetData>
  <mergeCells count="1">
    <mergeCell ref="G20:H20"/>
  </mergeCells>
  <phoneticPr fontId="13" type="noConversion"/>
  <pageMargins left="0.57999999999999996" right="7.0000000000000007E-2" top="0.375" bottom="0.50277777777777777" header="0.4921259845" footer="0.4921259845"/>
  <pageSetup paperSize="9" scale="91"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Schnittliste</vt:lpstr>
      <vt:lpstr>Ausdruck</vt:lpstr>
      <vt:lpstr>Ausdruck!Druckbereich</vt:lpstr>
      <vt:lpstr>Schnittliste!Druckbereich</vt:lpstr>
    </vt:vector>
  </TitlesOfParts>
  <Company>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 Kagerer</dc:creator>
  <cp:lastModifiedBy>Johann_Kagerer</cp:lastModifiedBy>
  <cp:lastPrinted>2025-11-04T11:30:18Z</cp:lastPrinted>
  <dcterms:created xsi:type="dcterms:W3CDTF">2009-02-02T12:47:41Z</dcterms:created>
  <dcterms:modified xsi:type="dcterms:W3CDTF">2026-10-17T16:18:14Z</dcterms:modified>
</cp:coreProperties>
</file>