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CHans\_Walhalla D\_Spielbetrieb\Saison 2023 2024\"/>
    </mc:Choice>
  </mc:AlternateContent>
  <xr:revisionPtr revIDLastSave="0" documentId="13_ncr:1_{1A389550-F22D-4598-8C00-AA9A6B79078D}" xr6:coauthVersionLast="36" xr6:coauthVersionMax="36" xr10:uidLastSave="{00000000-0000-0000-0000-000000000000}"/>
  <bookViews>
    <workbookView xWindow="156765" yWindow="-15" windowWidth="11040" windowHeight="10005" xr2:uid="{00000000-000D-0000-FFFF-FFFF00000000}"/>
  </bookViews>
  <sheets>
    <sheet name="Schnittliste" sheetId="1" r:id="rId1"/>
    <sheet name="Ausdruck" sheetId="2" r:id="rId2"/>
  </sheets>
  <definedNames>
    <definedName name="\M">Ausdruck!#REF!</definedName>
    <definedName name="_xlnm.Print_Area" localSheetId="1">Ausdruck!$A$1:$H$23</definedName>
    <definedName name="_xlnm.Print_Area" localSheetId="0">Schnittliste!$A$1:$AJ$27</definedName>
  </definedNames>
  <calcPr calcId="191029" refMode="R1C1"/>
</workbook>
</file>

<file path=xl/calcChain.xml><?xml version="1.0" encoding="utf-8"?>
<calcChain xmlns="http://schemas.openxmlformats.org/spreadsheetml/2006/main">
  <c r="AL17" i="1" l="1"/>
  <c r="AC26" i="1"/>
  <c r="AD26" i="1"/>
  <c r="AE26" i="1"/>
  <c r="AF26" i="1"/>
  <c r="U27" i="1"/>
  <c r="AL27" i="1"/>
  <c r="AL29" i="1" s="1"/>
  <c r="AL6" i="1"/>
  <c r="AL7" i="1"/>
  <c r="AL8" i="1"/>
  <c r="AL9" i="1"/>
  <c r="AL10" i="1"/>
  <c r="AL11" i="1"/>
  <c r="AL12" i="1"/>
  <c r="AL13" i="1"/>
  <c r="AL14" i="1"/>
  <c r="AL15" i="1"/>
  <c r="AL16" i="1"/>
  <c r="AL18" i="1"/>
  <c r="AL19" i="1"/>
  <c r="AL5" i="1"/>
  <c r="E23" i="2" l="1"/>
  <c r="B10" i="2"/>
  <c r="C10" i="2"/>
  <c r="D10" i="2"/>
  <c r="E10" i="2"/>
  <c r="F10" i="2"/>
  <c r="G10" i="2"/>
  <c r="H10" i="2"/>
  <c r="B11" i="2"/>
  <c r="C11" i="2"/>
  <c r="D11" i="2"/>
  <c r="E11" i="2"/>
  <c r="F11" i="2"/>
  <c r="G11" i="2"/>
  <c r="H11" i="2"/>
  <c r="B12" i="2"/>
  <c r="C12" i="2"/>
  <c r="D12" i="2"/>
  <c r="E12" i="2"/>
  <c r="F12" i="2"/>
  <c r="G12" i="2"/>
  <c r="H12" i="2"/>
  <c r="B13" i="2"/>
  <c r="C13" i="2"/>
  <c r="D13" i="2"/>
  <c r="E13" i="2"/>
  <c r="F13" i="2"/>
  <c r="G13" i="2"/>
  <c r="H13" i="2"/>
  <c r="B14" i="2"/>
  <c r="C14" i="2"/>
  <c r="D14" i="2"/>
  <c r="E14" i="2"/>
  <c r="F14" i="2"/>
  <c r="G14" i="2"/>
  <c r="H14" i="2"/>
  <c r="B15" i="2"/>
  <c r="C15" i="2"/>
  <c r="D15" i="2"/>
  <c r="E15" i="2"/>
  <c r="F15" i="2"/>
  <c r="G15" i="2"/>
  <c r="H15" i="2"/>
  <c r="B16" i="2"/>
  <c r="C16" i="2"/>
  <c r="D16" i="2"/>
  <c r="E16" i="2"/>
  <c r="F16" i="2"/>
  <c r="G16" i="2"/>
  <c r="H16" i="2"/>
  <c r="B17" i="2"/>
  <c r="C17" i="2"/>
  <c r="D17" i="2"/>
  <c r="E17" i="2"/>
  <c r="F17" i="2"/>
  <c r="G17" i="2"/>
  <c r="H17" i="2"/>
  <c r="B18" i="2"/>
  <c r="C18" i="2"/>
  <c r="D18" i="2"/>
  <c r="E18" i="2"/>
  <c r="F18" i="2"/>
  <c r="G18" i="2"/>
  <c r="H18" i="2"/>
  <c r="B19" i="2"/>
  <c r="C19" i="2"/>
  <c r="D19" i="2"/>
  <c r="E19" i="2"/>
  <c r="F19" i="2"/>
  <c r="G19" i="2"/>
  <c r="H19" i="2"/>
  <c r="AG9" i="1" l="1"/>
  <c r="AH9" i="1"/>
  <c r="AJ9" i="1"/>
  <c r="AI9" i="1"/>
  <c r="AJ10" i="1"/>
  <c r="AI10" i="1"/>
  <c r="AH10" i="1"/>
  <c r="AG23" i="1"/>
  <c r="D23" i="1"/>
  <c r="AC27" i="1"/>
  <c r="AD27" i="1"/>
  <c r="AE27" i="1"/>
  <c r="AF27" i="1"/>
  <c r="AB26" i="1"/>
  <c r="AB27" i="1" s="1"/>
  <c r="V23" i="1"/>
  <c r="AG24" i="1"/>
  <c r="AE23" i="1"/>
  <c r="AF23" i="1"/>
  <c r="H9" i="2" l="1"/>
  <c r="B6" i="2"/>
  <c r="C6" i="2"/>
  <c r="B7" i="2"/>
  <c r="C7" i="2"/>
  <c r="B8" i="2"/>
  <c r="C8" i="2"/>
  <c r="B9" i="2"/>
  <c r="C9" i="2"/>
  <c r="G9" i="2"/>
  <c r="AG5" i="1"/>
  <c r="AG12" i="1"/>
  <c r="AG13" i="1"/>
  <c r="AG11" i="1"/>
  <c r="E9" i="2"/>
  <c r="D9" i="2"/>
  <c r="F6" i="2"/>
  <c r="F7" i="2"/>
  <c r="F8" i="2"/>
  <c r="F9" i="2"/>
  <c r="AD23" i="1"/>
  <c r="AG18" i="1" l="1"/>
  <c r="AG15" i="1"/>
  <c r="AG17" i="1"/>
  <c r="AG10" i="1"/>
  <c r="AC23" i="1"/>
  <c r="AG6" i="1"/>
  <c r="G6" i="2" s="1"/>
  <c r="AG7" i="1"/>
  <c r="G7" i="2" s="1"/>
  <c r="AG8" i="1"/>
  <c r="G8" i="2" s="1"/>
  <c r="AG14" i="1"/>
  <c r="AG16" i="1"/>
  <c r="AG19" i="1"/>
  <c r="AN11" i="1" l="1"/>
  <c r="AN10" i="1"/>
  <c r="AN12" i="1"/>
  <c r="AN13" i="1"/>
  <c r="AN14" i="1"/>
  <c r="AN17" i="1"/>
  <c r="AN15" i="1"/>
  <c r="AN16" i="1"/>
  <c r="AN18" i="1"/>
  <c r="AN19" i="1"/>
  <c r="P23" i="1" l="1"/>
  <c r="P27" i="1"/>
  <c r="AI6" i="1" l="1"/>
  <c r="D6" i="2" s="1"/>
  <c r="AI8" i="1"/>
  <c r="D8" i="2" s="1"/>
  <c r="AI7" i="1"/>
  <c r="D7" i="2" s="1"/>
  <c r="AI11" i="1"/>
  <c r="AI12" i="1"/>
  <c r="AI13" i="1"/>
  <c r="AI14" i="1"/>
  <c r="AI17" i="1"/>
  <c r="AI16" i="1"/>
  <c r="AI15" i="1"/>
  <c r="AI18" i="1"/>
  <c r="B25" i="2" l="1"/>
  <c r="M23" i="1"/>
  <c r="M27" i="1"/>
  <c r="L23" i="1" l="1"/>
  <c r="E27" i="1" l="1"/>
  <c r="F27" i="1"/>
  <c r="G27" i="1"/>
  <c r="H27" i="1"/>
  <c r="I27" i="1"/>
  <c r="J27" i="1"/>
  <c r="K27" i="1"/>
  <c r="L27" i="1"/>
  <c r="D27" i="1"/>
  <c r="G23" i="1" l="1"/>
  <c r="H23" i="1"/>
  <c r="AG25" i="1" l="1"/>
  <c r="K23" i="1" l="1"/>
  <c r="N23" i="1" l="1"/>
  <c r="O23" i="1"/>
  <c r="Q23" i="1"/>
  <c r="R23" i="1"/>
  <c r="S23" i="1"/>
  <c r="T23" i="1"/>
  <c r="U23" i="1"/>
  <c r="W23" i="1"/>
  <c r="X23" i="1"/>
  <c r="Y23" i="1"/>
  <c r="Z23" i="1"/>
  <c r="AA23" i="1"/>
  <c r="AB23" i="1"/>
  <c r="J23" i="1"/>
  <c r="I23" i="1" l="1"/>
  <c r="F23" i="1"/>
  <c r="E23" i="1"/>
  <c r="AH23" i="1" s="1"/>
  <c r="AH5" i="1"/>
  <c r="B5" i="2" l="1"/>
  <c r="C5" i="2"/>
  <c r="E5" i="2"/>
  <c r="F5" i="2"/>
  <c r="AH12" i="1"/>
  <c r="AH8" i="1" l="1"/>
  <c r="E8" i="2" s="1"/>
  <c r="AH11" i="1"/>
  <c r="AH13" i="1"/>
  <c r="AH14" i="1"/>
  <c r="AH16" i="1"/>
  <c r="AH18" i="1"/>
  <c r="AH15" i="1"/>
  <c r="AH17" i="1"/>
  <c r="AH19" i="1"/>
  <c r="AH6" i="1"/>
  <c r="E6" i="2" s="1"/>
  <c r="N27" i="1" l="1"/>
  <c r="O27" i="1"/>
  <c r="Q27" i="1"/>
  <c r="R27" i="1"/>
  <c r="S27" i="1"/>
  <c r="T27" i="1"/>
  <c r="AN8" i="1" l="1"/>
  <c r="AN9" i="1"/>
  <c r="AN6" i="1"/>
  <c r="AN5" i="1"/>
  <c r="G5" i="2"/>
  <c r="AJ19" i="1"/>
  <c r="AI19" i="1"/>
  <c r="AJ5" i="1" l="1"/>
  <c r="H5" i="2" s="1"/>
  <c r="V26" i="1" l="1"/>
  <c r="V27" i="1" s="1"/>
  <c r="W26" i="1"/>
  <c r="W27" i="1" s="1"/>
  <c r="X26" i="1"/>
  <c r="X27" i="1" s="1"/>
  <c r="Y26" i="1"/>
  <c r="Y27" i="1" s="1"/>
  <c r="Z26" i="1"/>
  <c r="Z27" i="1" s="1"/>
  <c r="AA26" i="1"/>
  <c r="AA27" i="1" s="1"/>
  <c r="AH27" i="1" l="1"/>
  <c r="AG26" i="1"/>
  <c r="AG27" i="1" l="1"/>
  <c r="AG29" i="1" s="1"/>
  <c r="AH29" i="1"/>
  <c r="AJ17" i="1" l="1"/>
  <c r="AJ12" i="1"/>
  <c r="AJ11" i="1"/>
  <c r="AI5" i="1"/>
  <c r="D5" i="2" s="1"/>
  <c r="AJ6" i="1"/>
  <c r="H6" i="2" s="1"/>
  <c r="AJ7" i="1"/>
  <c r="H7" i="2" s="1"/>
  <c r="AJ8" i="1"/>
  <c r="H8" i="2" s="1"/>
  <c r="AH7" i="1" l="1"/>
  <c r="E7" i="2" s="1"/>
  <c r="AN7" i="1"/>
  <c r="B24" i="2" l="1"/>
  <c r="B23" i="2"/>
  <c r="AJ15" i="1" l="1"/>
  <c r="AJ18" i="1" l="1"/>
  <c r="AJ13" i="1"/>
  <c r="AJ14" i="1"/>
  <c r="AJ16" i="1"/>
  <c r="AI23" i="1" l="1"/>
  <c r="D21" i="2"/>
  <c r="I26" i="2" l="1"/>
</calcChain>
</file>

<file path=xl/sharedStrings.xml><?xml version="1.0" encoding="utf-8"?>
<sst xmlns="http://schemas.openxmlformats.org/spreadsheetml/2006/main" count="86" uniqueCount="78">
  <si>
    <t>Stadler Wolfgang</t>
  </si>
  <si>
    <t>Schnittliste</t>
  </si>
  <si>
    <t>Leichtl Helmut</t>
  </si>
  <si>
    <t>Ponkratz Robert</t>
  </si>
  <si>
    <t>A1</t>
  </si>
  <si>
    <t>A2</t>
  </si>
  <si>
    <t>A4</t>
  </si>
  <si>
    <t>A3</t>
  </si>
  <si>
    <t>Platz</t>
  </si>
  <si>
    <t>M</t>
  </si>
  <si>
    <t>Gesamt-
kämpfe</t>
  </si>
  <si>
    <t>Gesamt-
Holz</t>
  </si>
  <si>
    <t>Anzahl 
Kämpfe</t>
  </si>
  <si>
    <t>Kämpfe 
Vorjahre</t>
  </si>
  <si>
    <t xml:space="preserve">Schnitt
</t>
  </si>
  <si>
    <t>Sport-Kegel-Klub Walhalla Donaustauf e.V.</t>
  </si>
  <si>
    <t xml:space="preserve">Ergebnisse aus dem Zeitraum </t>
  </si>
  <si>
    <t>Rückrunde</t>
  </si>
  <si>
    <t>Vorrunde</t>
  </si>
  <si>
    <t>Sportkegelklub Walhalla Donaustauf e.V.</t>
  </si>
  <si>
    <t>Platz-</t>
  </si>
  <si>
    <t xml:space="preserve">           Name</t>
  </si>
  <si>
    <t>Gesamt-</t>
  </si>
  <si>
    <t>Durch-</t>
  </si>
  <si>
    <t>Kämpfe</t>
  </si>
  <si>
    <t xml:space="preserve">  Nr.</t>
  </si>
  <si>
    <t>schaft</t>
  </si>
  <si>
    <t xml:space="preserve"> </t>
  </si>
  <si>
    <t>Holzzahl</t>
  </si>
  <si>
    <t>schnitt</t>
  </si>
  <si>
    <t>kämpfe</t>
  </si>
  <si>
    <t>Mann-</t>
  </si>
  <si>
    <t>Saison</t>
  </si>
  <si>
    <t>Donaustauf ,</t>
  </si>
  <si>
    <t>Spieler</t>
  </si>
  <si>
    <t>Aushelfer</t>
  </si>
  <si>
    <t>Link Karl-Heinz</t>
  </si>
  <si>
    <t>Stenrüter Heinz</t>
  </si>
  <si>
    <t>Spieltag</t>
  </si>
  <si>
    <t>letzter</t>
  </si>
  <si>
    <t>Querprüfung</t>
  </si>
  <si>
    <t>Differenz</t>
  </si>
  <si>
    <t>Saison Best</t>
  </si>
  <si>
    <t>Schlehuber Franz</t>
  </si>
  <si>
    <t>Der Sportwart</t>
  </si>
  <si>
    <t>Tagessumme</t>
  </si>
  <si>
    <t>Taffner Christian</t>
  </si>
  <si>
    <t>Ergenisse in rot gehen zu 50 % in die Schnittberechnung ein, weil 2 x 30 Schub vollendet waren</t>
  </si>
  <si>
    <t>F</t>
  </si>
  <si>
    <t>Schmalzl Hubert</t>
  </si>
  <si>
    <t>letzter 
Spieltag</t>
  </si>
  <si>
    <t>Streubel Helmut</t>
  </si>
  <si>
    <t>Wagenfeld Monika</t>
  </si>
  <si>
    <t>-</t>
  </si>
  <si>
    <t>01.04. - 30.06.2017</t>
  </si>
  <si>
    <t>ev. Wechsel</t>
  </si>
  <si>
    <t>1. Mannschaft</t>
  </si>
  <si>
    <t>2. Mannschaft</t>
  </si>
  <si>
    <t>Männer 1</t>
  </si>
  <si>
    <t>Männer 2</t>
  </si>
  <si>
    <t>A5</t>
  </si>
  <si>
    <t>Taffner Daniel</t>
  </si>
  <si>
    <t>120 Wurf</t>
  </si>
  <si>
    <t>A6</t>
  </si>
  <si>
    <t>A7</t>
  </si>
  <si>
    <t>Barna Laszlo</t>
  </si>
  <si>
    <t>Kerekes Janos</t>
  </si>
  <si>
    <t xml:space="preserve">Szabo Attila </t>
  </si>
  <si>
    <t>Männer 3</t>
  </si>
  <si>
    <t>Saison 2023/2024</t>
  </si>
  <si>
    <t>Auer Wilhelm</t>
  </si>
  <si>
    <t>Ergebnisse aus der Saison 2023/2024</t>
  </si>
  <si>
    <t>3. Mannschaft</t>
  </si>
  <si>
    <t>A8</t>
  </si>
  <si>
    <t>A9</t>
  </si>
  <si>
    <t>A10</t>
  </si>
  <si>
    <t>A11</t>
  </si>
  <si>
    <t>15. Woche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</si>
</sst>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]#,##0.00_);[Red]\([$€]#,##0.00\)"/>
    <numFmt numFmtId="165" formatCode="dd/mm/yy;@"/>
  </numFmts>
  <fonts count="38" x14ac:knownFonts="1">
    <font>
      <sz val="10"/>
      <name val="MS Sans Serif"/>
    </font>
    <font>
      <sz val="11"/>
      <color theme="1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9"/>
      <name val="Arial Narrow"/>
      <family val="2"/>
    </font>
    <font>
      <b/>
      <sz val="20"/>
      <name val="Arial Narrow"/>
      <family val="2"/>
    </font>
    <font>
      <b/>
      <sz val="16"/>
      <name val="Arial Narrow"/>
      <family val="2"/>
    </font>
    <font>
      <sz val="16"/>
      <name val="Arial Narrow"/>
      <family val="2"/>
    </font>
    <font>
      <sz val="20"/>
      <name val="Arial Narrow"/>
      <family val="2"/>
    </font>
    <font>
      <sz val="16"/>
      <color indexed="10"/>
      <name val="Arial Narrow"/>
      <family val="2"/>
    </font>
    <font>
      <b/>
      <sz val="30"/>
      <name val="Arial Narrow"/>
      <family val="2"/>
    </font>
    <font>
      <sz val="12"/>
      <name val="Arial"/>
      <family val="2"/>
    </font>
    <font>
      <b/>
      <u/>
      <sz val="28"/>
      <name val="Arial"/>
      <family val="2"/>
    </font>
    <font>
      <u/>
      <sz val="24"/>
      <name val="Arial"/>
      <family val="2"/>
    </font>
    <font>
      <sz val="24"/>
      <color indexed="12"/>
      <name val="Arial"/>
      <family val="2"/>
    </font>
    <font>
      <sz val="12"/>
      <color indexed="12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b/>
      <sz val="12"/>
      <name val="Arial"/>
      <family val="2"/>
    </font>
    <font>
      <b/>
      <u/>
      <sz val="24"/>
      <name val="Arial"/>
      <family val="2"/>
    </font>
    <font>
      <b/>
      <sz val="12"/>
      <name val="Arial"/>
      <family val="2"/>
    </font>
    <font>
      <b/>
      <sz val="20"/>
      <color indexed="12"/>
      <name val="Arial Narrow"/>
      <family val="2"/>
    </font>
    <font>
      <sz val="16"/>
      <color indexed="12"/>
      <name val="Arial Narrow"/>
      <family val="2"/>
    </font>
    <font>
      <sz val="14"/>
      <name val="Arial Narrow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rgb="FFFF0000"/>
      <name val="Arial Narrow"/>
      <family val="2"/>
    </font>
    <font>
      <b/>
      <sz val="16"/>
      <color rgb="FFFF0000"/>
      <name val="Arial Narrow"/>
      <family val="2"/>
    </font>
    <font>
      <sz val="12"/>
      <color rgb="FFFF0000"/>
      <name val="Arial"/>
      <family val="2"/>
    </font>
    <font>
      <b/>
      <sz val="17"/>
      <color rgb="FFFF0000"/>
      <name val="Arial"/>
      <family val="2"/>
    </font>
    <font>
      <b/>
      <sz val="17"/>
      <color theme="3" tint="0.39997558519241921"/>
      <name val="Arial"/>
      <family val="2"/>
    </font>
    <font>
      <b/>
      <sz val="12"/>
      <color rgb="FF00B0F0"/>
      <name val="Arial Narrow"/>
      <family val="2"/>
    </font>
    <font>
      <sz val="9"/>
      <color rgb="FFFF0000"/>
      <name val="Arial Narrow"/>
      <family val="2"/>
    </font>
    <font>
      <sz val="14"/>
      <name val="Arial"/>
      <family val="2"/>
    </font>
    <font>
      <sz val="11"/>
      <color theme="3" tint="0.39997558519241921"/>
      <name val="Arial"/>
      <family val="2"/>
    </font>
    <font>
      <sz val="16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EFEA8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/>
      <right style="thin">
        <color rgb="FFFF0000"/>
      </right>
      <top style="thin">
        <color indexed="64"/>
      </top>
      <bottom/>
      <diagonal/>
    </border>
    <border>
      <left/>
      <right style="thin">
        <color rgb="FFFF0000"/>
      </right>
      <top/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3" fillId="0" borderId="0"/>
    <xf numFmtId="0" fontId="1" fillId="0" borderId="0"/>
  </cellStyleXfs>
  <cellXfs count="135">
    <xf numFmtId="0" fontId="0" fillId="0" borderId="0" xfId="0"/>
    <xf numFmtId="0" fontId="6" fillId="0" borderId="0" xfId="3" applyFont="1"/>
    <xf numFmtId="0" fontId="6" fillId="0" borderId="0" xfId="3" applyFont="1" applyAlignment="1">
      <alignment horizontal="center"/>
    </xf>
    <xf numFmtId="0" fontId="4" fillId="0" borderId="0" xfId="3" applyFont="1" applyAlignment="1">
      <alignment horizontal="left"/>
    </xf>
    <xf numFmtId="0" fontId="5" fillId="0" borderId="0" xfId="0" applyFont="1" applyBorder="1" applyAlignment="1">
      <alignment horizontal="center"/>
    </xf>
    <xf numFmtId="2" fontId="6" fillId="0" borderId="0" xfId="3" applyNumberFormat="1" applyFont="1"/>
    <xf numFmtId="0" fontId="7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7" fillId="0" borderId="0" xfId="3" applyFont="1"/>
    <xf numFmtId="0" fontId="7" fillId="0" borderId="1" xfId="3" applyFont="1" applyBorder="1"/>
    <xf numFmtId="0" fontId="7" fillId="0" borderId="2" xfId="3" applyFont="1" applyBorder="1"/>
    <xf numFmtId="0" fontId="7" fillId="0" borderId="3" xfId="3" applyFont="1" applyBorder="1"/>
    <xf numFmtId="0" fontId="9" fillId="0" borderId="4" xfId="0" applyFont="1" applyBorder="1" applyAlignment="1">
      <alignment horizontal="center"/>
    </xf>
    <xf numFmtId="2" fontId="7" fillId="0" borderId="5" xfId="3" applyNumberFormat="1" applyFont="1" applyBorder="1"/>
    <xf numFmtId="2" fontId="9" fillId="0" borderId="6" xfId="3" applyNumberFormat="1" applyFont="1" applyBorder="1" applyAlignment="1">
      <alignment horizontal="center" wrapText="1"/>
    </xf>
    <xf numFmtId="2" fontId="9" fillId="0" borderId="4" xfId="3" applyNumberFormat="1" applyFont="1" applyBorder="1" applyAlignment="1">
      <alignment horizontal="left" wrapText="1"/>
    </xf>
    <xf numFmtId="2" fontId="9" fillId="0" borderId="7" xfId="3" applyNumberFormat="1" applyFont="1" applyBorder="1" applyAlignment="1">
      <alignment horizontal="right"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3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7" fillId="0" borderId="2" xfId="3" applyFont="1" applyFill="1" applyBorder="1"/>
    <xf numFmtId="0" fontId="7" fillId="0" borderId="2" xfId="3" applyFont="1" applyFill="1" applyBorder="1" applyAlignment="1">
      <alignment horizontal="center"/>
    </xf>
    <xf numFmtId="0" fontId="7" fillId="0" borderId="3" xfId="3" applyFont="1" applyFill="1" applyBorder="1"/>
    <xf numFmtId="0" fontId="14" fillId="0" borderId="0" xfId="2" applyFont="1" applyAlignment="1"/>
    <xf numFmtId="0" fontId="15" fillId="0" borderId="0" xfId="2" applyFont="1" applyAlignment="1"/>
    <xf numFmtId="0" fontId="13" fillId="0" borderId="0" xfId="2" applyFont="1" applyAlignment="1"/>
    <xf numFmtId="0" fontId="13" fillId="0" borderId="0" xfId="2" applyAlignment="1"/>
    <xf numFmtId="0" fontId="18" fillId="0" borderId="0" xfId="2" applyFont="1" applyAlignment="1"/>
    <xf numFmtId="0" fontId="13" fillId="0" borderId="0" xfId="2" applyFont="1" applyAlignment="1">
      <alignment horizontal="center"/>
    </xf>
    <xf numFmtId="0" fontId="20" fillId="0" borderId="0" xfId="2" applyFont="1" applyAlignment="1">
      <alignment horizontal="center"/>
    </xf>
    <xf numFmtId="0" fontId="13" fillId="0" borderId="0" xfId="2" applyFont="1" applyAlignment="1">
      <alignment horizontal="right"/>
    </xf>
    <xf numFmtId="0" fontId="21" fillId="0" borderId="0" xfId="2" applyFont="1" applyAlignment="1"/>
    <xf numFmtId="0" fontId="13" fillId="0" borderId="0" xfId="2" applyFont="1" applyAlignment="1">
      <alignment horizontal="left"/>
    </xf>
    <xf numFmtId="0" fontId="22" fillId="0" borderId="0" xfId="2" applyFont="1" applyAlignment="1">
      <alignment horizontal="left"/>
    </xf>
    <xf numFmtId="0" fontId="14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13" fillId="0" borderId="0" xfId="2" applyAlignment="1">
      <alignment vertical="center"/>
    </xf>
    <xf numFmtId="0" fontId="18" fillId="0" borderId="0" xfId="2" applyFont="1" applyAlignment="1">
      <alignment vertical="center"/>
    </xf>
    <xf numFmtId="14" fontId="19" fillId="0" borderId="0" xfId="2" quotePrefix="1" applyNumberFormat="1" applyFont="1" applyAlignment="1">
      <alignment vertical="center"/>
    </xf>
    <xf numFmtId="1" fontId="13" fillId="0" borderId="0" xfId="2" applyNumberFormat="1" applyFont="1" applyAlignment="1">
      <alignment horizontal="center"/>
    </xf>
    <xf numFmtId="3" fontId="13" fillId="0" borderId="0" xfId="2" applyNumberFormat="1" applyFont="1" applyAlignment="1">
      <alignment horizontal="center"/>
    </xf>
    <xf numFmtId="2" fontId="19" fillId="0" borderId="0" xfId="2" applyNumberFormat="1" applyFont="1" applyAlignment="1">
      <alignment horizontal="center"/>
    </xf>
    <xf numFmtId="3" fontId="20" fillId="0" borderId="0" xfId="2" applyNumberFormat="1" applyFont="1" applyAlignment="1">
      <alignment horizontal="center"/>
    </xf>
    <xf numFmtId="0" fontId="18" fillId="0" borderId="0" xfId="2" applyFont="1" applyAlignment="1">
      <alignment horizontal="left" vertical="center"/>
    </xf>
    <xf numFmtId="0" fontId="18" fillId="0" borderId="0" xfId="2" applyFont="1" applyAlignment="1">
      <alignment horizontal="right"/>
    </xf>
    <xf numFmtId="0" fontId="7" fillId="0" borderId="5" xfId="3" applyFont="1" applyBorder="1"/>
    <xf numFmtId="14" fontId="19" fillId="0" borderId="0" xfId="2" quotePrefix="1" applyNumberFormat="1" applyFont="1" applyAlignment="1">
      <alignment horizontal="right" vertical="center"/>
    </xf>
    <xf numFmtId="0" fontId="8" fillId="0" borderId="8" xfId="0" applyFont="1" applyBorder="1" applyAlignment="1">
      <alignment horizontal="center"/>
    </xf>
    <xf numFmtId="0" fontId="7" fillId="0" borderId="9" xfId="3" applyFont="1" applyFill="1" applyBorder="1"/>
    <xf numFmtId="0" fontId="11" fillId="0" borderId="0" xfId="3" applyFont="1"/>
    <xf numFmtId="0" fontId="24" fillId="0" borderId="1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7" xfId="0" applyFont="1" applyFill="1" applyBorder="1" applyAlignment="1">
      <alignment horizontal="center"/>
    </xf>
    <xf numFmtId="1" fontId="9" fillId="0" borderId="0" xfId="0" applyNumberFormat="1" applyFont="1" applyFill="1" applyBorder="1" applyAlignment="1">
      <alignment horizontal="center" vertical="center"/>
    </xf>
    <xf numFmtId="0" fontId="6" fillId="0" borderId="0" xfId="3" applyFont="1" applyBorder="1"/>
    <xf numFmtId="0" fontId="7" fillId="0" borderId="2" xfId="3" applyFont="1" applyBorder="1" applyAlignment="1">
      <alignment horizontal="center"/>
    </xf>
    <xf numFmtId="2" fontId="9" fillId="0" borderId="0" xfId="3" applyNumberFormat="1" applyFont="1" applyBorder="1" applyAlignment="1">
      <alignment horizontal="center" wrapText="1"/>
    </xf>
    <xf numFmtId="0" fontId="8" fillId="0" borderId="8" xfId="0" applyFont="1" applyFill="1" applyBorder="1" applyAlignment="1">
      <alignment horizontal="center"/>
    </xf>
    <xf numFmtId="0" fontId="9" fillId="0" borderId="8" xfId="3" applyFont="1" applyFill="1" applyBorder="1" applyAlignment="1">
      <alignment horizontal="left"/>
    </xf>
    <xf numFmtId="3" fontId="9" fillId="0" borderId="8" xfId="0" applyNumberFormat="1" applyFont="1" applyFill="1" applyBorder="1" applyAlignment="1">
      <alignment horizontal="center" vertical="center"/>
    </xf>
    <xf numFmtId="1" fontId="9" fillId="0" borderId="8" xfId="0" applyNumberFormat="1" applyFont="1" applyFill="1" applyBorder="1" applyAlignment="1">
      <alignment horizontal="right" vertical="center"/>
    </xf>
    <xf numFmtId="3" fontId="9" fillId="0" borderId="8" xfId="0" applyNumberFormat="1" applyFont="1" applyFill="1" applyBorder="1" applyAlignment="1">
      <alignment horizontal="right" vertical="center"/>
    </xf>
    <xf numFmtId="0" fontId="9" fillId="0" borderId="8" xfId="0" applyFont="1" applyFill="1" applyBorder="1" applyAlignment="1">
      <alignment horizontal="left"/>
    </xf>
    <xf numFmtId="2" fontId="9" fillId="2" borderId="6" xfId="3" applyNumberFormat="1" applyFont="1" applyFill="1" applyBorder="1" applyAlignment="1">
      <alignment horizontal="center" wrapText="1"/>
    </xf>
    <xf numFmtId="1" fontId="9" fillId="2" borderId="8" xfId="0" applyNumberFormat="1" applyFont="1" applyFill="1" applyBorder="1" applyAlignment="1">
      <alignment horizontal="center" vertical="center"/>
    </xf>
    <xf numFmtId="1" fontId="28" fillId="0" borderId="0" xfId="0" applyNumberFormat="1" applyFont="1" applyFill="1" applyBorder="1" applyAlignment="1">
      <alignment horizontal="left" vertical="center"/>
    </xf>
    <xf numFmtId="0" fontId="28" fillId="0" borderId="0" xfId="3" applyFont="1"/>
    <xf numFmtId="0" fontId="29" fillId="0" borderId="0" xfId="3" applyFont="1"/>
    <xf numFmtId="0" fontId="8" fillId="3" borderId="0" xfId="3" applyFont="1" applyFill="1" applyAlignment="1">
      <alignment horizontal="left"/>
    </xf>
    <xf numFmtId="1" fontId="4" fillId="3" borderId="0" xfId="3" applyNumberFormat="1" applyFont="1" applyFill="1"/>
    <xf numFmtId="3" fontId="9" fillId="3" borderId="8" xfId="0" applyNumberFormat="1" applyFont="1" applyFill="1" applyBorder="1" applyAlignment="1">
      <alignment horizontal="center" vertical="center"/>
    </xf>
    <xf numFmtId="0" fontId="9" fillId="3" borderId="0" xfId="3" applyFont="1" applyFill="1"/>
    <xf numFmtId="0" fontId="4" fillId="3" borderId="0" xfId="3" applyFont="1" applyFill="1"/>
    <xf numFmtId="0" fontId="6" fillId="3" borderId="0" xfId="3" applyFont="1" applyFill="1" applyAlignment="1">
      <alignment horizontal="center"/>
    </xf>
    <xf numFmtId="0" fontId="9" fillId="0" borderId="0" xfId="3" applyFont="1" applyAlignment="1">
      <alignment horizontal="center"/>
    </xf>
    <xf numFmtId="1" fontId="26" fillId="0" borderId="0" xfId="3" applyNumberFormat="1" applyFont="1" applyAlignment="1">
      <alignment horizontal="center"/>
    </xf>
    <xf numFmtId="0" fontId="26" fillId="0" borderId="0" xfId="3" applyFont="1" applyAlignment="1">
      <alignment wrapText="1"/>
    </xf>
    <xf numFmtId="165" fontId="10" fillId="0" borderId="11" xfId="3" applyNumberFormat="1" applyFont="1" applyBorder="1" applyAlignment="1"/>
    <xf numFmtId="0" fontId="26" fillId="0" borderId="0" xfId="3" applyFont="1" applyAlignment="1">
      <alignment horizontal="center"/>
    </xf>
    <xf numFmtId="0" fontId="27" fillId="0" borderId="0" xfId="3" applyFont="1" applyAlignment="1">
      <alignment horizontal="center"/>
    </xf>
    <xf numFmtId="0" fontId="26" fillId="0" borderId="0" xfId="3" applyFont="1" applyAlignment="1">
      <alignment horizontal="center" wrapText="1"/>
    </xf>
    <xf numFmtId="0" fontId="30" fillId="0" borderId="0" xfId="2" applyFont="1" applyAlignment="1"/>
    <xf numFmtId="2" fontId="31" fillId="0" borderId="0" xfId="2" applyNumberFormat="1" applyFont="1" applyAlignment="1">
      <alignment horizontal="center"/>
    </xf>
    <xf numFmtId="2" fontId="32" fillId="0" borderId="0" xfId="2" applyNumberFormat="1" applyFont="1" applyAlignment="1">
      <alignment horizontal="center"/>
    </xf>
    <xf numFmtId="0" fontId="13" fillId="0" borderId="0" xfId="2" applyFont="1" applyFill="1" applyAlignment="1"/>
    <xf numFmtId="2" fontId="32" fillId="0" borderId="0" xfId="2" applyNumberFormat="1" applyFont="1" applyFill="1" applyAlignment="1">
      <alignment horizontal="center"/>
    </xf>
    <xf numFmtId="0" fontId="30" fillId="0" borderId="0" xfId="2" applyFont="1" applyFill="1" applyAlignment="1"/>
    <xf numFmtId="2" fontId="19" fillId="0" borderId="0" xfId="2" applyNumberFormat="1" applyFont="1" applyFill="1" applyAlignment="1">
      <alignment horizontal="center"/>
    </xf>
    <xf numFmtId="0" fontId="26" fillId="0" borderId="0" xfId="3" applyFont="1"/>
    <xf numFmtId="3" fontId="8" fillId="3" borderId="8" xfId="0" applyNumberFormat="1" applyFont="1" applyFill="1" applyBorder="1" applyAlignment="1">
      <alignment horizontal="center" vertical="center"/>
    </xf>
    <xf numFmtId="0" fontId="9" fillId="3" borderId="0" xfId="3" applyFont="1" applyFill="1" applyAlignment="1">
      <alignment horizontal="center"/>
    </xf>
    <xf numFmtId="0" fontId="33" fillId="0" borderId="0" xfId="0" applyFont="1" applyBorder="1" applyAlignment="1">
      <alignment horizontal="left"/>
    </xf>
    <xf numFmtId="0" fontId="4" fillId="0" borderId="0" xfId="3" applyFont="1" applyFill="1" applyAlignment="1">
      <alignment horizontal="left"/>
    </xf>
    <xf numFmtId="0" fontId="6" fillId="0" borderId="0" xfId="3" applyFont="1" applyFill="1"/>
    <xf numFmtId="0" fontId="6" fillId="0" borderId="0" xfId="3" applyFont="1" applyFill="1" applyAlignment="1">
      <alignment horizontal="center"/>
    </xf>
    <xf numFmtId="0" fontId="28" fillId="0" borderId="0" xfId="3" applyFont="1" applyFill="1"/>
    <xf numFmtId="0" fontId="34" fillId="0" borderId="0" xfId="3" applyFont="1" applyFill="1"/>
    <xf numFmtId="0" fontId="35" fillId="0" borderId="0" xfId="3" applyFont="1" applyAlignment="1">
      <alignment horizontal="center" wrapText="1"/>
    </xf>
    <xf numFmtId="14" fontId="18" fillId="0" borderId="0" xfId="2" quotePrefix="1" applyNumberFormat="1" applyFont="1" applyAlignment="1">
      <alignment horizontal="left" vertical="center"/>
    </xf>
    <xf numFmtId="0" fontId="9" fillId="0" borderId="8" xfId="3" applyFont="1" applyBorder="1" applyAlignment="1">
      <alignment horizontal="center" vertical="center"/>
    </xf>
    <xf numFmtId="2" fontId="9" fillId="0" borderId="8" xfId="3" applyNumberFormat="1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/>
    </xf>
    <xf numFmtId="3" fontId="8" fillId="0" borderId="0" xfId="3" applyNumberFormat="1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15" fillId="0" borderId="0" xfId="2" applyFont="1" applyAlignment="1">
      <alignment horizontal="center"/>
    </xf>
    <xf numFmtId="0" fontId="16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7" fillId="0" borderId="0" xfId="2" applyFont="1" applyAlignment="1">
      <alignment horizontal="center"/>
    </xf>
    <xf numFmtId="2" fontId="36" fillId="0" borderId="0" xfId="2" applyNumberFormat="1" applyFont="1" applyFill="1" applyAlignment="1">
      <alignment horizontal="center"/>
    </xf>
    <xf numFmtId="0" fontId="9" fillId="0" borderId="12" xfId="3" applyFont="1" applyBorder="1" applyAlignment="1">
      <alignment horizontal="center" vertical="center"/>
    </xf>
    <xf numFmtId="0" fontId="28" fillId="0" borderId="8" xfId="3" applyFont="1" applyBorder="1" applyAlignment="1">
      <alignment horizontal="center" vertical="center"/>
    </xf>
    <xf numFmtId="2" fontId="25" fillId="0" borderId="6" xfId="3" applyNumberFormat="1" applyFont="1" applyBorder="1" applyAlignment="1">
      <alignment horizontal="center" vertical="center" wrapText="1"/>
    </xf>
    <xf numFmtId="0" fontId="4" fillId="0" borderId="0" xfId="3" applyFont="1" applyBorder="1" applyAlignment="1">
      <alignment horizontal="left"/>
    </xf>
    <xf numFmtId="0" fontId="23" fillId="0" borderId="0" xfId="3" applyFont="1" applyBorder="1"/>
    <xf numFmtId="0" fontId="6" fillId="0" borderId="0" xfId="3" applyFont="1" applyBorder="1" applyAlignment="1">
      <alignment horizontal="center"/>
    </xf>
    <xf numFmtId="2" fontId="6" fillId="0" borderId="0" xfId="3" applyNumberFormat="1" applyFont="1" applyBorder="1"/>
    <xf numFmtId="0" fontId="10" fillId="0" borderId="0" xfId="3" applyFont="1" applyBorder="1"/>
    <xf numFmtId="165" fontId="10" fillId="0" borderId="0" xfId="3" applyNumberFormat="1" applyFont="1" applyBorder="1" applyAlignment="1">
      <alignment horizontal="center"/>
    </xf>
    <xf numFmtId="0" fontId="28" fillId="0" borderId="12" xfId="3" applyFont="1" applyBorder="1" applyAlignment="1">
      <alignment horizontal="center" vertical="center"/>
    </xf>
    <xf numFmtId="1" fontId="9" fillId="0" borderId="0" xfId="3" applyNumberFormat="1" applyFont="1"/>
    <xf numFmtId="0" fontId="9" fillId="0" borderId="13" xfId="3" applyFont="1" applyBorder="1" applyAlignment="1">
      <alignment horizontal="center" vertical="center"/>
    </xf>
    <xf numFmtId="0" fontId="9" fillId="0" borderId="14" xfId="3" applyFont="1" applyBorder="1" applyAlignment="1">
      <alignment horizontal="center" vertical="center"/>
    </xf>
    <xf numFmtId="0" fontId="7" fillId="0" borderId="15" xfId="3" applyFont="1" applyBorder="1"/>
    <xf numFmtId="0" fontId="9" fillId="0" borderId="11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3" borderId="0" xfId="3" applyFont="1" applyFill="1" applyAlignment="1">
      <alignment horizontal="left"/>
    </xf>
    <xf numFmtId="3" fontId="4" fillId="0" borderId="8" xfId="0" applyNumberFormat="1" applyFont="1" applyFill="1" applyBorder="1" applyAlignment="1">
      <alignment horizontal="center" vertical="center"/>
    </xf>
    <xf numFmtId="0" fontId="37" fillId="0" borderId="0" xfId="3" applyFont="1" applyAlignment="1">
      <alignment horizontal="center"/>
    </xf>
    <xf numFmtId="14" fontId="18" fillId="0" borderId="0" xfId="2" quotePrefix="1" applyNumberFormat="1" applyFont="1" applyAlignment="1">
      <alignment horizontal="left"/>
    </xf>
    <xf numFmtId="3" fontId="13" fillId="0" borderId="0" xfId="2" applyNumberFormat="1" applyFont="1" applyAlignment="1">
      <alignment horizontal="center" vertical="center"/>
    </xf>
  </cellXfs>
  <cellStyles count="5">
    <cellStyle name="Euro" xfId="1" xr:uid="{00000000-0005-0000-0000-000000000000}"/>
    <cellStyle name="Standard" xfId="0" builtinId="0"/>
    <cellStyle name="Standard 2" xfId="4" xr:uid="{00000000-0005-0000-0000-000002000000}"/>
    <cellStyle name="Standard_BERICHT" xfId="2" xr:uid="{00000000-0005-0000-0000-000003000000}"/>
    <cellStyle name="Standard_Tabelle1" xfId="3" xr:uid="{00000000-0005-0000-0000-000004000000}"/>
  </cellStyles>
  <dxfs count="73"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b/>
        <i val="0"/>
        <color rgb="FF00B050"/>
      </font>
    </dxf>
    <dxf>
      <font>
        <b/>
        <i val="0"/>
        <condense val="0"/>
        <extend val="0"/>
        <color auto="1"/>
      </font>
    </dxf>
    <dxf>
      <font>
        <b/>
        <i val="0"/>
        <strike val="0"/>
        <condense val="0"/>
        <extend val="0"/>
        <color indexed="17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7"/>
      </font>
    </dxf>
    <dxf>
      <font>
        <color rgb="FF9C0006"/>
      </font>
    </dxf>
    <dxf>
      <font>
        <color rgb="FF9C0006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</dxf>
    <dxf>
      <font>
        <b/>
        <i val="0"/>
        <strike val="0"/>
        <condense val="0"/>
        <extend val="0"/>
        <color indexed="17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  <condense val="0"/>
        <extend val="0"/>
        <color auto="1"/>
      </font>
    </dxf>
    <dxf>
      <font>
        <b/>
        <i val="0"/>
        <strike val="0"/>
        <condense val="0"/>
        <extend val="0"/>
        <color indexed="17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 val="0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7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color rgb="FF9C0006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7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29"/>
  <sheetViews>
    <sheetView tabSelected="1" zoomScale="90" zoomScaleNormal="90" workbookViewId="0">
      <pane xSplit="3" ySplit="4" topLeftCell="D5" activePane="bottomRight" state="frozen"/>
      <selection pane="topRight" activeCell="B1" sqref="B1"/>
      <selection pane="bottomLeft" activeCell="A3" sqref="A3"/>
      <selection pane="bottomRight" activeCell="AL17" sqref="AL17"/>
    </sheetView>
  </sheetViews>
  <sheetFormatPr baseColWidth="10" defaultColWidth="11.42578125" defaultRowHeight="20.25" x14ac:dyDescent="0.3"/>
  <cols>
    <col min="1" max="1" width="5.42578125" style="4" customWidth="1"/>
    <col min="2" max="2" width="5.28515625" style="4" customWidth="1"/>
    <col min="3" max="3" width="25.7109375" style="3" customWidth="1"/>
    <col min="4" max="4" width="6.28515625" style="1" customWidth="1"/>
    <col min="5" max="5" width="6" style="1" customWidth="1"/>
    <col min="6" max="7" width="5.7109375" style="1" customWidth="1"/>
    <col min="8" max="8" width="6.42578125" style="1" bestFit="1" customWidth="1"/>
    <col min="9" max="12" width="5.7109375" style="1" customWidth="1"/>
    <col min="13" max="13" width="6.42578125" style="1" bestFit="1" customWidth="1"/>
    <col min="14" max="15" width="5.7109375" style="1" customWidth="1"/>
    <col min="16" max="16" width="6.28515625" style="2" customWidth="1"/>
    <col min="17" max="17" width="5.7109375" style="2" customWidth="1"/>
    <col min="18" max="18" width="5.7109375" style="1" customWidth="1"/>
    <col min="19" max="20" width="6.42578125" style="1" customWidth="1"/>
    <col min="21" max="32" width="5.7109375" style="1" customWidth="1"/>
    <col min="33" max="33" width="10.85546875" style="5" customWidth="1"/>
    <col min="34" max="34" width="11.42578125" style="2" bestFit="1" customWidth="1"/>
    <col min="35" max="35" width="10" style="1" customWidth="1"/>
    <col min="36" max="36" width="11.28515625" style="1" customWidth="1"/>
    <col min="37" max="37" width="10.140625" style="1" customWidth="1"/>
    <col min="38" max="38" width="10.28515625" style="1" customWidth="1"/>
    <col min="39" max="39" width="2.42578125" style="1" customWidth="1"/>
    <col min="40" max="40" width="11.42578125" style="1"/>
    <col min="41" max="41" width="9.42578125" style="1" customWidth="1"/>
    <col min="42" max="42" width="9.140625" style="81" customWidth="1"/>
    <col min="43" max="16384" width="11.42578125" style="1"/>
  </cols>
  <sheetData>
    <row r="1" spans="1:43" ht="41.25" customHeight="1" x14ac:dyDescent="0.5">
      <c r="A1" s="8" t="s">
        <v>15</v>
      </c>
      <c r="C1" s="11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119"/>
      <c r="Q1" s="119"/>
      <c r="R1" s="57"/>
      <c r="S1" s="57"/>
      <c r="T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120"/>
      <c r="AH1" s="119"/>
      <c r="AI1" s="57"/>
      <c r="AJ1" s="57"/>
      <c r="AK1" s="57"/>
      <c r="AL1" s="57"/>
    </row>
    <row r="2" spans="1:43" ht="41.25" customHeight="1" x14ac:dyDescent="0.35">
      <c r="A2" s="6" t="s">
        <v>16</v>
      </c>
      <c r="C2" s="117"/>
      <c r="D2" s="57"/>
      <c r="E2" s="57"/>
      <c r="F2" s="57"/>
      <c r="G2" s="118" t="s">
        <v>69</v>
      </c>
      <c r="H2" s="57"/>
      <c r="I2" s="57"/>
      <c r="J2" s="57"/>
      <c r="K2" s="57"/>
      <c r="L2" s="57"/>
      <c r="M2" s="57"/>
      <c r="N2" s="57"/>
      <c r="O2" s="57"/>
      <c r="P2" s="119"/>
      <c r="Q2" s="119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80"/>
      <c r="AH2" s="80"/>
      <c r="AI2" s="121"/>
      <c r="AJ2" s="122"/>
      <c r="AK2" s="122"/>
      <c r="AL2" s="57"/>
    </row>
    <row r="3" spans="1:43" s="9" customFormat="1" ht="27.75" customHeight="1" x14ac:dyDescent="0.35">
      <c r="A3" s="18"/>
      <c r="B3" s="19"/>
      <c r="C3" s="20" t="s">
        <v>1</v>
      </c>
      <c r="D3" s="10" t="s">
        <v>18</v>
      </c>
      <c r="E3" s="11"/>
      <c r="F3" s="11"/>
      <c r="G3" s="11"/>
      <c r="H3" s="11"/>
      <c r="I3" s="11"/>
      <c r="J3" s="11"/>
      <c r="K3" s="11"/>
      <c r="L3" s="127"/>
      <c r="M3" s="22" t="s">
        <v>17</v>
      </c>
      <c r="N3" s="11"/>
      <c r="P3" s="23"/>
      <c r="Q3" s="23"/>
      <c r="R3" s="22"/>
      <c r="S3" s="22"/>
      <c r="T3" s="22"/>
      <c r="U3" s="22"/>
      <c r="V3" s="51" t="s">
        <v>35</v>
      </c>
      <c r="W3" s="22"/>
      <c r="X3" s="22"/>
      <c r="Y3" s="22"/>
      <c r="Z3" s="24"/>
      <c r="AA3" s="24"/>
      <c r="AB3" s="24"/>
      <c r="AC3" s="24"/>
      <c r="AD3" s="24"/>
      <c r="AE3" s="24"/>
      <c r="AF3" s="24"/>
      <c r="AG3" s="14"/>
      <c r="AH3" s="58"/>
      <c r="AI3" s="10"/>
      <c r="AJ3" s="12"/>
      <c r="AK3" s="48"/>
      <c r="AL3" s="48"/>
      <c r="AP3" s="82"/>
    </row>
    <row r="4" spans="1:43" ht="44.25" customHeight="1" x14ac:dyDescent="0.3">
      <c r="A4" s="13" t="s">
        <v>8</v>
      </c>
      <c r="B4" s="7" t="s">
        <v>9</v>
      </c>
      <c r="C4" s="21" t="s">
        <v>34</v>
      </c>
      <c r="D4" s="13">
        <v>1</v>
      </c>
      <c r="E4" s="7">
        <v>2</v>
      </c>
      <c r="F4" s="7">
        <v>3</v>
      </c>
      <c r="G4" s="7">
        <v>4</v>
      </c>
      <c r="H4" s="7">
        <v>5</v>
      </c>
      <c r="I4" s="7">
        <v>6</v>
      </c>
      <c r="J4" s="7">
        <v>7</v>
      </c>
      <c r="K4" s="7">
        <v>8</v>
      </c>
      <c r="L4" s="129">
        <v>9</v>
      </c>
      <c r="M4" s="128">
        <v>10</v>
      </c>
      <c r="N4" s="7">
        <v>11</v>
      </c>
      <c r="O4" s="7">
        <v>12</v>
      </c>
      <c r="P4" s="7">
        <v>13</v>
      </c>
      <c r="Q4" s="7">
        <v>14</v>
      </c>
      <c r="R4" s="7">
        <v>15</v>
      </c>
      <c r="S4" s="7">
        <v>16</v>
      </c>
      <c r="T4" s="7">
        <v>17</v>
      </c>
      <c r="U4" s="7">
        <v>18</v>
      </c>
      <c r="V4" s="53" t="s">
        <v>4</v>
      </c>
      <c r="W4" s="54" t="s">
        <v>5</v>
      </c>
      <c r="X4" s="54" t="s">
        <v>7</v>
      </c>
      <c r="Y4" s="54" t="s">
        <v>6</v>
      </c>
      <c r="Z4" s="55" t="s">
        <v>60</v>
      </c>
      <c r="AA4" s="54" t="s">
        <v>63</v>
      </c>
      <c r="AB4" s="55" t="s">
        <v>64</v>
      </c>
      <c r="AC4" s="55" t="s">
        <v>73</v>
      </c>
      <c r="AD4" s="55" t="s">
        <v>74</v>
      </c>
      <c r="AE4" s="55" t="s">
        <v>75</v>
      </c>
      <c r="AF4" s="55" t="s">
        <v>76</v>
      </c>
      <c r="AG4" s="15" t="s">
        <v>14</v>
      </c>
      <c r="AH4" s="59" t="s">
        <v>11</v>
      </c>
      <c r="AI4" s="16" t="s">
        <v>12</v>
      </c>
      <c r="AJ4" s="17" t="s">
        <v>10</v>
      </c>
      <c r="AK4" s="116" t="s">
        <v>13</v>
      </c>
      <c r="AL4" s="66" t="s">
        <v>50</v>
      </c>
      <c r="AN4" s="100" t="s">
        <v>42</v>
      </c>
      <c r="AO4" s="79" t="s">
        <v>62</v>
      </c>
      <c r="AP4" s="83"/>
    </row>
    <row r="5" spans="1:43" x14ac:dyDescent="0.3">
      <c r="A5" s="50">
        <v>1</v>
      </c>
      <c r="B5" s="60">
        <v>1</v>
      </c>
      <c r="C5" s="65" t="s">
        <v>2</v>
      </c>
      <c r="D5" s="102">
        <v>516</v>
      </c>
      <c r="E5" s="102">
        <v>502</v>
      </c>
      <c r="F5" s="102">
        <v>587</v>
      </c>
      <c r="G5" s="102">
        <v>519</v>
      </c>
      <c r="H5" s="102">
        <v>545</v>
      </c>
      <c r="I5" s="102">
        <v>591</v>
      </c>
      <c r="J5" s="102">
        <v>536</v>
      </c>
      <c r="K5" s="102">
        <v>550</v>
      </c>
      <c r="L5" s="102">
        <v>536</v>
      </c>
      <c r="M5" s="115"/>
      <c r="N5" s="102"/>
      <c r="O5" s="125">
        <v>559</v>
      </c>
      <c r="P5" s="102">
        <v>568</v>
      </c>
      <c r="Q5" s="102">
        <v>574</v>
      </c>
      <c r="R5" s="102"/>
      <c r="S5" s="102"/>
      <c r="T5" s="102"/>
      <c r="U5" s="102"/>
      <c r="V5" s="114">
        <v>538</v>
      </c>
      <c r="W5" s="102">
        <v>547</v>
      </c>
      <c r="X5" s="102"/>
      <c r="Y5" s="102"/>
      <c r="Z5" s="102"/>
      <c r="AA5" s="102"/>
      <c r="AB5" s="102"/>
      <c r="AC5" s="102"/>
      <c r="AD5" s="102"/>
      <c r="AE5" s="102"/>
      <c r="AF5" s="102"/>
      <c r="AG5" s="103">
        <f>IF(SUM(D5:AD5)&gt;0,ROUND(SUM(D5:AD5)/COUNT(D5:AD5),2),0)</f>
        <v>547.71</v>
      </c>
      <c r="AH5" s="62">
        <f t="shared" ref="AH5:AH19" si="0">SUM(D5:AB5)</f>
        <v>7668</v>
      </c>
      <c r="AI5" s="63">
        <f t="shared" ref="AI5:AI18" si="1">COUNT(D5:AB5)</f>
        <v>14</v>
      </c>
      <c r="AJ5" s="64">
        <f t="shared" ref="AJ5:AJ12" si="2">COUNT(D5:AB5)+AK5</f>
        <v>721</v>
      </c>
      <c r="AK5" s="64">
        <v>707</v>
      </c>
      <c r="AL5" s="67">
        <f>U5</f>
        <v>0</v>
      </c>
      <c r="AN5" s="78">
        <f t="shared" ref="AN5:AN19" si="3">MAX(D5:AB5)</f>
        <v>591</v>
      </c>
      <c r="AO5" s="132">
        <v>605</v>
      </c>
    </row>
    <row r="6" spans="1:43" x14ac:dyDescent="0.3">
      <c r="A6" s="50">
        <v>2</v>
      </c>
      <c r="B6" s="60">
        <v>1</v>
      </c>
      <c r="C6" s="61" t="s">
        <v>61</v>
      </c>
      <c r="D6" s="102"/>
      <c r="E6" s="102">
        <v>547</v>
      </c>
      <c r="F6" s="102">
        <v>530</v>
      </c>
      <c r="G6" s="102">
        <v>514</v>
      </c>
      <c r="H6" s="102"/>
      <c r="I6" s="102">
        <v>519</v>
      </c>
      <c r="J6" s="102">
        <v>537</v>
      </c>
      <c r="K6" s="102">
        <v>510</v>
      </c>
      <c r="L6" s="102">
        <v>500</v>
      </c>
      <c r="M6" s="102">
        <v>543</v>
      </c>
      <c r="N6" s="102">
        <v>506</v>
      </c>
      <c r="O6" s="102">
        <v>563</v>
      </c>
      <c r="P6" s="102">
        <v>516</v>
      </c>
      <c r="Q6" s="102">
        <v>566</v>
      </c>
      <c r="R6" s="102">
        <v>560</v>
      </c>
      <c r="S6" s="102">
        <v>545</v>
      </c>
      <c r="T6" s="102">
        <v>545</v>
      </c>
      <c r="U6" s="102"/>
      <c r="V6" s="114">
        <v>531</v>
      </c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3">
        <f t="shared" ref="AG6:AG8" si="4">IF(SUM(D6:AC6)&gt;0,ROUND(SUM(D6:AC6)/COUNT(D6:AC6),2),0)</f>
        <v>533.25</v>
      </c>
      <c r="AH6" s="62">
        <f t="shared" si="0"/>
        <v>8532</v>
      </c>
      <c r="AI6" s="63">
        <f t="shared" si="1"/>
        <v>16</v>
      </c>
      <c r="AJ6" s="64">
        <f t="shared" si="2"/>
        <v>49</v>
      </c>
      <c r="AK6" s="64">
        <v>33</v>
      </c>
      <c r="AL6" s="67">
        <f t="shared" ref="AL6:AL19" si="5">U6</f>
        <v>0</v>
      </c>
      <c r="AM6" s="56"/>
      <c r="AN6" s="78">
        <f t="shared" si="3"/>
        <v>566</v>
      </c>
      <c r="AO6" s="81">
        <v>577</v>
      </c>
    </row>
    <row r="7" spans="1:43" x14ac:dyDescent="0.3">
      <c r="A7" s="50">
        <v>3</v>
      </c>
      <c r="B7" s="60">
        <v>1</v>
      </c>
      <c r="C7" s="61" t="s">
        <v>49</v>
      </c>
      <c r="D7" s="102">
        <v>495</v>
      </c>
      <c r="E7" s="102">
        <v>563</v>
      </c>
      <c r="F7" s="102"/>
      <c r="G7" s="102">
        <v>513</v>
      </c>
      <c r="H7" s="102">
        <v>503</v>
      </c>
      <c r="I7" s="102"/>
      <c r="J7" s="102">
        <v>531</v>
      </c>
      <c r="K7" s="102"/>
      <c r="L7" s="102">
        <v>521</v>
      </c>
      <c r="M7" s="102">
        <v>551</v>
      </c>
      <c r="N7" s="102">
        <v>503</v>
      </c>
      <c r="O7" s="102">
        <v>505</v>
      </c>
      <c r="P7" s="102">
        <v>594</v>
      </c>
      <c r="Q7" s="102">
        <v>532</v>
      </c>
      <c r="R7" s="102">
        <v>523</v>
      </c>
      <c r="S7" s="102">
        <v>555</v>
      </c>
      <c r="T7" s="102">
        <v>506</v>
      </c>
      <c r="U7" s="102">
        <v>534</v>
      </c>
      <c r="V7" s="114">
        <v>522</v>
      </c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3">
        <f t="shared" si="4"/>
        <v>528.19000000000005</v>
      </c>
      <c r="AH7" s="62">
        <f t="shared" si="0"/>
        <v>8451</v>
      </c>
      <c r="AI7" s="63">
        <f t="shared" si="1"/>
        <v>16</v>
      </c>
      <c r="AJ7" s="64">
        <f t="shared" si="2"/>
        <v>143</v>
      </c>
      <c r="AK7" s="64">
        <v>127</v>
      </c>
      <c r="AL7" s="67">
        <f t="shared" si="5"/>
        <v>534</v>
      </c>
      <c r="AN7" s="78">
        <f t="shared" si="3"/>
        <v>594</v>
      </c>
      <c r="AO7" s="132">
        <v>601</v>
      </c>
    </row>
    <row r="8" spans="1:43" x14ac:dyDescent="0.3">
      <c r="A8" s="50">
        <v>4</v>
      </c>
      <c r="B8" s="60">
        <v>1</v>
      </c>
      <c r="C8" s="61" t="s">
        <v>51</v>
      </c>
      <c r="D8" s="102">
        <v>501</v>
      </c>
      <c r="E8" s="102"/>
      <c r="F8" s="102">
        <v>488</v>
      </c>
      <c r="G8" s="102">
        <v>510</v>
      </c>
      <c r="H8" s="102">
        <v>542</v>
      </c>
      <c r="I8" s="102">
        <v>554</v>
      </c>
      <c r="J8" s="102">
        <v>492</v>
      </c>
      <c r="K8" s="102"/>
      <c r="L8" s="102">
        <v>548</v>
      </c>
      <c r="M8" s="102">
        <v>498</v>
      </c>
      <c r="N8" s="102">
        <v>503</v>
      </c>
      <c r="O8" s="102">
        <v>526</v>
      </c>
      <c r="P8" s="102">
        <v>545</v>
      </c>
      <c r="Q8" s="102">
        <v>526</v>
      </c>
      <c r="R8" s="102">
        <v>517</v>
      </c>
      <c r="S8" s="102">
        <v>544</v>
      </c>
      <c r="T8" s="102">
        <v>522</v>
      </c>
      <c r="U8" s="102">
        <v>511</v>
      </c>
      <c r="V8" s="114">
        <v>503</v>
      </c>
      <c r="W8" s="102">
        <v>539</v>
      </c>
      <c r="X8" s="102">
        <v>555</v>
      </c>
      <c r="Y8" s="102">
        <v>554</v>
      </c>
      <c r="Z8" s="102"/>
      <c r="AA8" s="102"/>
      <c r="AB8" s="102"/>
      <c r="AC8" s="102"/>
      <c r="AD8" s="102"/>
      <c r="AE8" s="102"/>
      <c r="AF8" s="102"/>
      <c r="AG8" s="103">
        <f t="shared" si="4"/>
        <v>523.9</v>
      </c>
      <c r="AH8" s="62">
        <f t="shared" si="0"/>
        <v>10478</v>
      </c>
      <c r="AI8" s="63">
        <f t="shared" si="1"/>
        <v>20</v>
      </c>
      <c r="AJ8" s="64">
        <f t="shared" si="2"/>
        <v>123</v>
      </c>
      <c r="AK8" s="64">
        <v>103</v>
      </c>
      <c r="AL8" s="67">
        <f t="shared" si="5"/>
        <v>511</v>
      </c>
      <c r="AN8" s="78">
        <f t="shared" si="3"/>
        <v>555</v>
      </c>
      <c r="AO8" s="81">
        <v>582</v>
      </c>
    </row>
    <row r="9" spans="1:43" x14ac:dyDescent="0.3">
      <c r="A9" s="50">
        <v>5</v>
      </c>
      <c r="B9" s="60">
        <v>2</v>
      </c>
      <c r="C9" s="61" t="s">
        <v>46</v>
      </c>
      <c r="D9" s="102">
        <v>477</v>
      </c>
      <c r="E9" s="102">
        <v>473</v>
      </c>
      <c r="F9" s="102"/>
      <c r="G9" s="102">
        <v>487</v>
      </c>
      <c r="H9" s="102">
        <v>462</v>
      </c>
      <c r="I9" s="102"/>
      <c r="J9" s="102"/>
      <c r="K9" s="102"/>
      <c r="L9" s="102">
        <v>553</v>
      </c>
      <c r="M9" s="102">
        <v>511</v>
      </c>
      <c r="N9" s="102">
        <v>516</v>
      </c>
      <c r="O9" s="126"/>
      <c r="P9" s="102">
        <v>523</v>
      </c>
      <c r="Q9" s="102"/>
      <c r="R9" s="102"/>
      <c r="S9" s="102">
        <v>540</v>
      </c>
      <c r="T9" s="102"/>
      <c r="U9" s="102"/>
      <c r="V9" s="114">
        <v>489</v>
      </c>
      <c r="W9" s="102">
        <v>524</v>
      </c>
      <c r="X9" s="102">
        <v>505</v>
      </c>
      <c r="Y9" s="102">
        <v>521</v>
      </c>
      <c r="Z9" s="102">
        <v>513</v>
      </c>
      <c r="AA9" s="102">
        <v>493</v>
      </c>
      <c r="AB9" s="102">
        <v>499</v>
      </c>
      <c r="AC9" s="102">
        <v>539</v>
      </c>
      <c r="AD9" s="102">
        <v>520</v>
      </c>
      <c r="AE9" s="102">
        <v>495</v>
      </c>
      <c r="AF9" s="102">
        <v>511</v>
      </c>
      <c r="AG9" s="103">
        <f>IF(SUM(D9:AF9)&gt;0,ROUND(SUM(D9:AF9)/COUNT(D9:AF9),2),0)</f>
        <v>507.55</v>
      </c>
      <c r="AH9" s="62">
        <f>SUM(D9:AF9)</f>
        <v>10151</v>
      </c>
      <c r="AI9" s="63">
        <f>COUNT(D9:AF9)</f>
        <v>20</v>
      </c>
      <c r="AJ9" s="64">
        <f>COUNT(D9:AF9)+AK9</f>
        <v>167</v>
      </c>
      <c r="AK9" s="64">
        <v>147</v>
      </c>
      <c r="AL9" s="67">
        <f t="shared" si="5"/>
        <v>0</v>
      </c>
      <c r="AN9" s="78">
        <f t="shared" si="3"/>
        <v>553</v>
      </c>
      <c r="AO9" s="81">
        <v>591</v>
      </c>
    </row>
    <row r="10" spans="1:43" x14ac:dyDescent="0.3">
      <c r="A10" s="50">
        <v>6</v>
      </c>
      <c r="B10" s="60">
        <v>2</v>
      </c>
      <c r="C10" s="61" t="s">
        <v>66</v>
      </c>
      <c r="D10" s="102">
        <v>483</v>
      </c>
      <c r="E10" s="102">
        <v>473</v>
      </c>
      <c r="F10" s="102"/>
      <c r="G10" s="102">
        <v>495</v>
      </c>
      <c r="H10" s="102">
        <v>452</v>
      </c>
      <c r="I10" s="102">
        <v>491</v>
      </c>
      <c r="J10" s="102">
        <v>457</v>
      </c>
      <c r="K10" s="102">
        <v>476</v>
      </c>
      <c r="L10" s="102">
        <v>501</v>
      </c>
      <c r="M10" s="102">
        <v>494</v>
      </c>
      <c r="N10" s="102">
        <v>471</v>
      </c>
      <c r="O10" s="102">
        <v>489</v>
      </c>
      <c r="P10" s="102"/>
      <c r="Q10" s="102"/>
      <c r="R10" s="102">
        <v>463</v>
      </c>
      <c r="S10" s="102">
        <v>467</v>
      </c>
      <c r="T10" s="102">
        <v>473</v>
      </c>
      <c r="U10" s="102">
        <v>457</v>
      </c>
      <c r="V10" s="114">
        <v>440</v>
      </c>
      <c r="W10" s="115">
        <v>214</v>
      </c>
      <c r="X10" s="102">
        <v>446</v>
      </c>
      <c r="Y10" s="102">
        <v>451</v>
      </c>
      <c r="Z10" s="102">
        <v>515</v>
      </c>
      <c r="AA10" s="102">
        <v>493</v>
      </c>
      <c r="AB10" s="102">
        <v>415</v>
      </c>
      <c r="AC10" s="102">
        <v>503</v>
      </c>
      <c r="AD10" s="102"/>
      <c r="AE10" s="102"/>
      <c r="AF10" s="102"/>
      <c r="AG10" s="103">
        <f>IF(SUM(D10:AC10)&gt;0,ROUND((SUM(D10:AC10)+214)/COUNT(D10:AC10),2),0)</f>
        <v>471</v>
      </c>
      <c r="AH10" s="62">
        <f>SUM(D10:AC10)</f>
        <v>10619</v>
      </c>
      <c r="AI10" s="63">
        <f>COUNT(D10:AF10)</f>
        <v>23</v>
      </c>
      <c r="AJ10" s="64">
        <f>COUNT(D10:AF10)+AK10</f>
        <v>23</v>
      </c>
      <c r="AK10" s="64">
        <v>0</v>
      </c>
      <c r="AL10" s="67">
        <f t="shared" si="5"/>
        <v>457</v>
      </c>
      <c r="AM10" s="56"/>
      <c r="AN10" s="78">
        <f>MAX(D10:AB10)</f>
        <v>515</v>
      </c>
      <c r="AO10" s="81">
        <v>0</v>
      </c>
      <c r="AQ10" s="68"/>
    </row>
    <row r="11" spans="1:43" x14ac:dyDescent="0.3">
      <c r="A11" s="50">
        <v>7</v>
      </c>
      <c r="B11" s="60">
        <v>2</v>
      </c>
      <c r="C11" s="61" t="s">
        <v>65</v>
      </c>
      <c r="D11" s="102">
        <v>498</v>
      </c>
      <c r="E11" s="102">
        <v>463</v>
      </c>
      <c r="F11" s="102"/>
      <c r="G11" s="102">
        <v>508</v>
      </c>
      <c r="H11" s="102"/>
      <c r="I11" s="102">
        <v>464</v>
      </c>
      <c r="J11" s="102">
        <v>494</v>
      </c>
      <c r="K11" s="102">
        <v>445</v>
      </c>
      <c r="L11" s="102">
        <v>526</v>
      </c>
      <c r="M11" s="102">
        <v>479</v>
      </c>
      <c r="N11" s="102"/>
      <c r="O11" s="102"/>
      <c r="P11" s="102"/>
      <c r="Q11" s="115"/>
      <c r="R11" s="115"/>
      <c r="S11" s="102">
        <v>473</v>
      </c>
      <c r="T11" s="102">
        <v>456</v>
      </c>
      <c r="U11" s="102">
        <v>411</v>
      </c>
      <c r="V11" s="114">
        <v>461</v>
      </c>
      <c r="W11" s="102">
        <v>508</v>
      </c>
      <c r="X11" s="102">
        <v>443</v>
      </c>
      <c r="Y11" s="102">
        <v>411</v>
      </c>
      <c r="Z11" s="102"/>
      <c r="AA11" s="102"/>
      <c r="AB11" s="102"/>
      <c r="AC11" s="102"/>
      <c r="AD11" s="102"/>
      <c r="AE11" s="102"/>
      <c r="AF11" s="102"/>
      <c r="AG11" s="103">
        <f>IF(SUM(D11:AC11)&gt;0,ROUND(SUM(D11:AC11)/COUNT(D11:AC11),2),0)</f>
        <v>469.33</v>
      </c>
      <c r="AH11" s="62">
        <f t="shared" si="0"/>
        <v>7040</v>
      </c>
      <c r="AI11" s="63">
        <f t="shared" si="1"/>
        <v>15</v>
      </c>
      <c r="AJ11" s="64">
        <f t="shared" si="2"/>
        <v>15</v>
      </c>
      <c r="AK11" s="64">
        <v>0</v>
      </c>
      <c r="AL11" s="67">
        <f t="shared" si="5"/>
        <v>411</v>
      </c>
      <c r="AN11" s="78">
        <f t="shared" si="3"/>
        <v>526</v>
      </c>
      <c r="AO11" s="81">
        <v>0</v>
      </c>
      <c r="AQ11" s="68"/>
    </row>
    <row r="12" spans="1:43" x14ac:dyDescent="0.3">
      <c r="A12" s="50">
        <v>8</v>
      </c>
      <c r="B12" s="60">
        <v>2</v>
      </c>
      <c r="C12" s="61" t="s">
        <v>37</v>
      </c>
      <c r="D12" s="102">
        <v>456</v>
      </c>
      <c r="E12" s="115">
        <v>222</v>
      </c>
      <c r="F12" s="102"/>
      <c r="G12" s="102">
        <v>462</v>
      </c>
      <c r="H12" s="102">
        <v>487</v>
      </c>
      <c r="I12" s="115">
        <v>214</v>
      </c>
      <c r="J12" s="102"/>
      <c r="K12" s="102"/>
      <c r="L12" s="102">
        <v>497</v>
      </c>
      <c r="M12" s="102"/>
      <c r="N12" s="104"/>
      <c r="O12" s="125"/>
      <c r="P12" s="102"/>
      <c r="Q12" s="102"/>
      <c r="R12" s="102">
        <v>432</v>
      </c>
      <c r="S12" s="102">
        <v>469</v>
      </c>
      <c r="T12" s="102">
        <v>496</v>
      </c>
      <c r="U12" s="102">
        <v>470</v>
      </c>
      <c r="V12" s="114">
        <v>483</v>
      </c>
      <c r="W12" s="115">
        <v>233</v>
      </c>
      <c r="X12" s="102">
        <v>443</v>
      </c>
      <c r="Y12" s="102">
        <v>509</v>
      </c>
      <c r="Z12" s="102"/>
      <c r="AA12" s="102"/>
      <c r="AB12" s="102"/>
      <c r="AC12" s="102"/>
      <c r="AD12" s="102"/>
      <c r="AE12" s="102"/>
      <c r="AF12" s="102"/>
      <c r="AG12" s="103">
        <f>IF(SUM(D12:AC12)&gt;0,ROUND((SUM(D12:AC12)+436+233)/COUNT(D12:AC12),2),0)</f>
        <v>467.29</v>
      </c>
      <c r="AH12" s="62">
        <f t="shared" si="0"/>
        <v>5873</v>
      </c>
      <c r="AI12" s="63">
        <f t="shared" si="1"/>
        <v>14</v>
      </c>
      <c r="AJ12" s="64">
        <f t="shared" si="2"/>
        <v>220</v>
      </c>
      <c r="AK12" s="64">
        <v>206</v>
      </c>
      <c r="AL12" s="67">
        <f t="shared" si="5"/>
        <v>470</v>
      </c>
      <c r="AN12" s="78">
        <f t="shared" si="3"/>
        <v>509</v>
      </c>
      <c r="AO12" s="81">
        <v>551</v>
      </c>
      <c r="AQ12" s="68"/>
    </row>
    <row r="13" spans="1:43" x14ac:dyDescent="0.3">
      <c r="A13" s="50">
        <v>9</v>
      </c>
      <c r="B13" s="60">
        <v>3</v>
      </c>
      <c r="C13" s="61" t="s">
        <v>43</v>
      </c>
      <c r="D13" s="102">
        <v>489</v>
      </c>
      <c r="E13" s="102">
        <v>439</v>
      </c>
      <c r="F13" s="102">
        <v>436</v>
      </c>
      <c r="G13" s="102">
        <v>435</v>
      </c>
      <c r="H13" s="102">
        <v>449</v>
      </c>
      <c r="I13" s="102">
        <v>396</v>
      </c>
      <c r="J13" s="102">
        <v>456</v>
      </c>
      <c r="K13" s="102"/>
      <c r="L13" s="102">
        <v>464</v>
      </c>
      <c r="M13" s="102">
        <v>412</v>
      </c>
      <c r="N13" s="102">
        <v>446</v>
      </c>
      <c r="O13" s="102">
        <v>435</v>
      </c>
      <c r="P13" s="102">
        <v>459</v>
      </c>
      <c r="Q13" s="102">
        <v>471</v>
      </c>
      <c r="R13" s="102"/>
      <c r="S13" s="115">
        <v>223</v>
      </c>
      <c r="T13" s="102"/>
      <c r="U13" s="102"/>
      <c r="V13" s="123">
        <v>216</v>
      </c>
      <c r="W13" s="102">
        <v>441</v>
      </c>
      <c r="X13" s="102">
        <v>431</v>
      </c>
      <c r="Y13" s="102">
        <v>453</v>
      </c>
      <c r="Z13" s="102"/>
      <c r="AA13" s="102"/>
      <c r="AB13" s="102"/>
      <c r="AC13" s="102"/>
      <c r="AD13" s="102"/>
      <c r="AE13" s="102"/>
      <c r="AF13" s="102"/>
      <c r="AG13" s="103">
        <f>IF(SUM(D13:AC13)&gt;0,ROUND((SUM(D13:AC13)+216+223)/COUNT(D13:AC13),2),0)</f>
        <v>443.89</v>
      </c>
      <c r="AH13" s="62">
        <f t="shared" si="0"/>
        <v>7551</v>
      </c>
      <c r="AI13" s="63">
        <f t="shared" si="1"/>
        <v>18</v>
      </c>
      <c r="AJ13" s="64">
        <f>COUNT(D13:Z13)+AK13</f>
        <v>210</v>
      </c>
      <c r="AK13" s="64">
        <v>192</v>
      </c>
      <c r="AL13" s="67">
        <f t="shared" si="5"/>
        <v>0</v>
      </c>
      <c r="AM13" s="57"/>
      <c r="AN13" s="78">
        <f t="shared" si="3"/>
        <v>489</v>
      </c>
      <c r="AO13" s="81">
        <v>540</v>
      </c>
      <c r="AQ13" s="68"/>
    </row>
    <row r="14" spans="1:43" x14ac:dyDescent="0.3">
      <c r="A14" s="50">
        <v>10</v>
      </c>
      <c r="B14" s="60">
        <v>3</v>
      </c>
      <c r="C14" s="61" t="s">
        <v>0</v>
      </c>
      <c r="D14" s="102">
        <v>396</v>
      </c>
      <c r="E14" s="102">
        <v>471</v>
      </c>
      <c r="F14" s="102">
        <v>434</v>
      </c>
      <c r="G14" s="102">
        <v>508</v>
      </c>
      <c r="H14" s="102">
        <v>432</v>
      </c>
      <c r="I14" s="102">
        <v>429</v>
      </c>
      <c r="J14" s="102"/>
      <c r="K14" s="102"/>
      <c r="L14" s="102">
        <v>385</v>
      </c>
      <c r="M14" s="102">
        <v>454</v>
      </c>
      <c r="N14" s="102">
        <v>406</v>
      </c>
      <c r="O14" s="102">
        <v>429</v>
      </c>
      <c r="P14" s="102">
        <v>403</v>
      </c>
      <c r="Q14" s="102">
        <v>492</v>
      </c>
      <c r="R14" s="102"/>
      <c r="S14" s="102">
        <v>411</v>
      </c>
      <c r="T14" s="102"/>
      <c r="U14" s="102"/>
      <c r="V14" s="114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3">
        <f t="shared" ref="AG14:AG19" si="6">IF(SUM(D14:AC14)&gt;0,ROUND(SUM(D14:AC14)/COUNT(D14:AC14),2),0)</f>
        <v>434.62</v>
      </c>
      <c r="AH14" s="62">
        <f t="shared" si="0"/>
        <v>5650</v>
      </c>
      <c r="AI14" s="63">
        <f t="shared" si="1"/>
        <v>13</v>
      </c>
      <c r="AJ14" s="64">
        <f>COUNT(D14:Z14)+AK14</f>
        <v>356</v>
      </c>
      <c r="AK14" s="64">
        <v>343</v>
      </c>
      <c r="AL14" s="67">
        <f t="shared" si="5"/>
        <v>0</v>
      </c>
      <c r="AN14" s="78">
        <f t="shared" si="3"/>
        <v>508</v>
      </c>
      <c r="AO14" s="81">
        <v>503</v>
      </c>
      <c r="AQ14" s="68"/>
    </row>
    <row r="15" spans="1:43" x14ac:dyDescent="0.3">
      <c r="A15" s="50">
        <v>11</v>
      </c>
      <c r="B15" s="60">
        <v>3</v>
      </c>
      <c r="C15" s="61" t="s">
        <v>67</v>
      </c>
      <c r="D15" s="115">
        <v>197</v>
      </c>
      <c r="E15" s="102"/>
      <c r="F15" s="102"/>
      <c r="G15" s="115">
        <v>221</v>
      </c>
      <c r="H15" s="102"/>
      <c r="I15" s="102"/>
      <c r="J15" s="102"/>
      <c r="K15" s="102"/>
      <c r="L15" s="102">
        <v>435</v>
      </c>
      <c r="M15" s="102"/>
      <c r="N15" s="102">
        <v>400</v>
      </c>
      <c r="O15" s="102">
        <v>434</v>
      </c>
      <c r="P15" s="102">
        <v>453</v>
      </c>
      <c r="Q15" s="102"/>
      <c r="R15" s="102"/>
      <c r="S15" s="102"/>
      <c r="T15" s="102"/>
      <c r="U15" s="102"/>
      <c r="V15" s="114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3">
        <f>IF(SUM(D15:AC15)&gt;0,ROUND((SUM(D15:AC15)+418)/COUNT(D15:AC15),2),0)</f>
        <v>426.33</v>
      </c>
      <c r="AH15" s="62">
        <f>SUM(D15:AB15)</f>
        <v>2140</v>
      </c>
      <c r="AI15" s="63">
        <f>COUNT(D15:AB15)</f>
        <v>6</v>
      </c>
      <c r="AJ15" s="64">
        <f>COUNT(D15:Z15)+AK15</f>
        <v>6</v>
      </c>
      <c r="AK15" s="63">
        <v>0</v>
      </c>
      <c r="AL15" s="67">
        <f t="shared" si="5"/>
        <v>0</v>
      </c>
      <c r="AM15" s="56"/>
      <c r="AN15" s="78">
        <f>MAX(D15:AB15)</f>
        <v>453</v>
      </c>
      <c r="AO15" s="81">
        <v>0</v>
      </c>
      <c r="AQ15" s="68"/>
    </row>
    <row r="16" spans="1:43" x14ac:dyDescent="0.3">
      <c r="A16" s="50">
        <v>12</v>
      </c>
      <c r="B16" s="60">
        <v>3</v>
      </c>
      <c r="C16" s="61" t="s">
        <v>52</v>
      </c>
      <c r="D16" s="102"/>
      <c r="E16" s="102">
        <v>415</v>
      </c>
      <c r="F16" s="102">
        <v>416</v>
      </c>
      <c r="G16" s="102"/>
      <c r="H16" s="102"/>
      <c r="I16" s="102">
        <v>415</v>
      </c>
      <c r="J16" s="102">
        <v>409</v>
      </c>
      <c r="K16" s="102"/>
      <c r="L16" s="102">
        <v>438</v>
      </c>
      <c r="M16" s="102"/>
      <c r="N16" s="102">
        <v>426</v>
      </c>
      <c r="O16" s="102"/>
      <c r="P16" s="102"/>
      <c r="Q16" s="102">
        <v>455</v>
      </c>
      <c r="R16" s="102"/>
      <c r="S16" s="102"/>
      <c r="T16" s="102"/>
      <c r="U16" s="102"/>
      <c r="V16" s="114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3">
        <f>IF(SUM(D16:AC16)&gt;0,ROUND(SUM(D16:AC16)/COUNT(D16:AC16),2),0)</f>
        <v>424.86</v>
      </c>
      <c r="AH16" s="62">
        <f>SUM(D16:AB16)</f>
        <v>2974</v>
      </c>
      <c r="AI16" s="63">
        <f>COUNT(D16:AB16)</f>
        <v>7</v>
      </c>
      <c r="AJ16" s="64">
        <f>COUNT(D16:Z16)+AK16</f>
        <v>26</v>
      </c>
      <c r="AK16" s="64">
        <v>19</v>
      </c>
      <c r="AL16" s="67">
        <f t="shared" si="5"/>
        <v>0</v>
      </c>
      <c r="AN16" s="78">
        <f>MAX(D16:AB16)</f>
        <v>455</v>
      </c>
      <c r="AO16" s="81">
        <v>481</v>
      </c>
      <c r="AQ16" s="68"/>
    </row>
    <row r="17" spans="1:44" x14ac:dyDescent="0.3">
      <c r="A17" s="50">
        <v>13</v>
      </c>
      <c r="B17" s="60">
        <v>2</v>
      </c>
      <c r="C17" s="61" t="s">
        <v>36</v>
      </c>
      <c r="D17" s="102"/>
      <c r="E17" s="115">
        <v>196</v>
      </c>
      <c r="F17" s="102"/>
      <c r="G17" s="102"/>
      <c r="H17" s="102"/>
      <c r="I17" s="102"/>
      <c r="J17" s="102">
        <v>474</v>
      </c>
      <c r="K17" s="102">
        <v>402</v>
      </c>
      <c r="L17" s="102"/>
      <c r="M17" s="102"/>
      <c r="N17" s="102"/>
      <c r="O17" s="102"/>
      <c r="P17" s="102"/>
      <c r="Q17" s="102"/>
      <c r="R17" s="102">
        <v>416</v>
      </c>
      <c r="S17" s="102"/>
      <c r="T17" s="102"/>
      <c r="U17" s="102">
        <v>442</v>
      </c>
      <c r="V17" s="114">
        <v>396</v>
      </c>
      <c r="W17" s="102">
        <v>477</v>
      </c>
      <c r="X17" s="102">
        <v>397</v>
      </c>
      <c r="Y17" s="102">
        <v>421</v>
      </c>
      <c r="Z17" s="102"/>
      <c r="AA17" s="102"/>
      <c r="AB17" s="102"/>
      <c r="AC17" s="102"/>
      <c r="AD17" s="102"/>
      <c r="AE17" s="102"/>
      <c r="AF17" s="102"/>
      <c r="AG17" s="103">
        <f>IF(SUM(D17:AC17)&gt;0,ROUND((SUM(D17:AC17)+196)/COUNT(D17:AC17),2),0)</f>
        <v>424.11</v>
      </c>
      <c r="AH17" s="62">
        <f t="shared" si="0"/>
        <v>3621</v>
      </c>
      <c r="AI17" s="63">
        <f t="shared" si="1"/>
        <v>9</v>
      </c>
      <c r="AJ17" s="64">
        <f>COUNT(D17:AB17)+AK17</f>
        <v>411</v>
      </c>
      <c r="AK17" s="64">
        <v>402</v>
      </c>
      <c r="AL17" s="67">
        <f>U17</f>
        <v>442</v>
      </c>
      <c r="AN17" s="78">
        <f t="shared" si="3"/>
        <v>477</v>
      </c>
      <c r="AO17" s="81">
        <v>539</v>
      </c>
    </row>
    <row r="18" spans="1:44" x14ac:dyDescent="0.3">
      <c r="A18" s="50">
        <v>14</v>
      </c>
      <c r="B18" s="60">
        <v>3</v>
      </c>
      <c r="C18" s="61" t="s">
        <v>3</v>
      </c>
      <c r="D18" s="115">
        <v>195</v>
      </c>
      <c r="E18" s="102">
        <v>403</v>
      </c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14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3">
        <f>IF(SUM(D18:AC18)&gt;0,ROUND((SUM(D18:AC18)+195)/COUNT(D18:AC18),2),0)</f>
        <v>396.5</v>
      </c>
      <c r="AH18" s="62">
        <f t="shared" si="0"/>
        <v>598</v>
      </c>
      <c r="AI18" s="63">
        <f t="shared" si="1"/>
        <v>2</v>
      </c>
      <c r="AJ18" s="64">
        <f>COUNT(D18:Z18)+AK18</f>
        <v>833</v>
      </c>
      <c r="AK18" s="64">
        <v>831</v>
      </c>
      <c r="AL18" s="67">
        <f t="shared" si="5"/>
        <v>0</v>
      </c>
      <c r="AN18" s="78">
        <f t="shared" si="3"/>
        <v>403</v>
      </c>
      <c r="AO18" s="81">
        <v>560</v>
      </c>
    </row>
    <row r="19" spans="1:44" x14ac:dyDescent="0.3">
      <c r="A19" s="50">
        <v>15</v>
      </c>
      <c r="B19" s="60">
        <v>3</v>
      </c>
      <c r="C19" s="61" t="s">
        <v>70</v>
      </c>
      <c r="D19" s="102"/>
      <c r="E19" s="115"/>
      <c r="F19" s="102"/>
      <c r="G19" s="102"/>
      <c r="H19" s="102"/>
      <c r="I19" s="115"/>
      <c r="J19" s="102"/>
      <c r="K19" s="102"/>
      <c r="L19" s="102"/>
      <c r="M19" s="102"/>
      <c r="N19" s="104"/>
      <c r="O19" s="125"/>
      <c r="P19" s="102"/>
      <c r="Q19" s="102"/>
      <c r="R19" s="102"/>
      <c r="S19" s="102"/>
      <c r="T19" s="102"/>
      <c r="U19" s="102"/>
      <c r="V19" s="114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3">
        <f t="shared" si="6"/>
        <v>0</v>
      </c>
      <c r="AH19" s="62">
        <f t="shared" si="0"/>
        <v>0</v>
      </c>
      <c r="AI19" s="63">
        <f>COUNT(D19:Z19)</f>
        <v>0</v>
      </c>
      <c r="AJ19" s="64">
        <f>COUNT(D19:Z19)+AK19</f>
        <v>0</v>
      </c>
      <c r="AK19" s="64">
        <v>0</v>
      </c>
      <c r="AL19" s="67">
        <f t="shared" si="5"/>
        <v>0</v>
      </c>
      <c r="AN19" s="78">
        <f t="shared" si="3"/>
        <v>0</v>
      </c>
      <c r="AO19" s="81">
        <v>0</v>
      </c>
    </row>
    <row r="20" spans="1:44" x14ac:dyDescent="0.3">
      <c r="R20" s="52"/>
    </row>
    <row r="21" spans="1:44" x14ac:dyDescent="0.3">
      <c r="B21" s="94"/>
      <c r="E21" s="52"/>
      <c r="J21" s="70" t="s">
        <v>47</v>
      </c>
      <c r="L21" s="69"/>
      <c r="AL21" s="77"/>
      <c r="AO21" s="56"/>
    </row>
    <row r="22" spans="1:44" ht="20.25" customHeight="1" x14ac:dyDescent="0.3">
      <c r="AJ22" s="91" t="s">
        <v>35</v>
      </c>
      <c r="AL22" s="93">
        <v>511</v>
      </c>
      <c r="AP22" s="78"/>
      <c r="AQ22" s="81"/>
      <c r="AR22" s="81"/>
    </row>
    <row r="23" spans="1:44" x14ac:dyDescent="0.3">
      <c r="C23" s="71" t="s">
        <v>40</v>
      </c>
      <c r="D23" s="72">
        <f t="shared" ref="D23:AF23" si="7">SUM(D5:D19)</f>
        <v>4703</v>
      </c>
      <c r="E23" s="72">
        <f t="shared" si="7"/>
        <v>5167</v>
      </c>
      <c r="F23" s="72">
        <f t="shared" si="7"/>
        <v>2891</v>
      </c>
      <c r="G23" s="72">
        <f t="shared" si="7"/>
        <v>5172</v>
      </c>
      <c r="H23" s="72">
        <f t="shared" si="7"/>
        <v>3872</v>
      </c>
      <c r="I23" s="72">
        <f t="shared" si="7"/>
        <v>4073</v>
      </c>
      <c r="J23" s="72">
        <f t="shared" si="7"/>
        <v>4386</v>
      </c>
      <c r="K23" s="72">
        <f t="shared" si="7"/>
        <v>2383</v>
      </c>
      <c r="L23" s="72">
        <f t="shared" si="7"/>
        <v>5904</v>
      </c>
      <c r="M23" s="72">
        <f t="shared" si="7"/>
        <v>3942</v>
      </c>
      <c r="N23" s="72">
        <f t="shared" si="7"/>
        <v>4177</v>
      </c>
      <c r="O23" s="72">
        <f t="shared" si="7"/>
        <v>3940</v>
      </c>
      <c r="P23" s="72">
        <f t="shared" si="7"/>
        <v>4061</v>
      </c>
      <c r="Q23" s="72">
        <f t="shared" si="7"/>
        <v>3616</v>
      </c>
      <c r="R23" s="72">
        <f t="shared" si="7"/>
        <v>2911</v>
      </c>
      <c r="S23" s="72">
        <f t="shared" si="7"/>
        <v>4227</v>
      </c>
      <c r="T23" s="72">
        <f t="shared" si="7"/>
        <v>2998</v>
      </c>
      <c r="U23" s="72">
        <f t="shared" si="7"/>
        <v>2825</v>
      </c>
      <c r="V23" s="72">
        <f t="shared" si="7"/>
        <v>4579</v>
      </c>
      <c r="W23" s="72">
        <f t="shared" si="7"/>
        <v>3483</v>
      </c>
      <c r="X23" s="72">
        <f t="shared" si="7"/>
        <v>3220</v>
      </c>
      <c r="Y23" s="72">
        <f t="shared" si="7"/>
        <v>3320</v>
      </c>
      <c r="Z23" s="72">
        <f t="shared" si="7"/>
        <v>1028</v>
      </c>
      <c r="AA23" s="72">
        <f t="shared" si="7"/>
        <v>986</v>
      </c>
      <c r="AB23" s="72">
        <f t="shared" si="7"/>
        <v>914</v>
      </c>
      <c r="AC23" s="72">
        <f t="shared" si="7"/>
        <v>1042</v>
      </c>
      <c r="AD23" s="72">
        <f t="shared" si="7"/>
        <v>520</v>
      </c>
      <c r="AE23" s="72">
        <f t="shared" si="7"/>
        <v>495</v>
      </c>
      <c r="AF23" s="72">
        <f t="shared" si="7"/>
        <v>511</v>
      </c>
      <c r="AG23" s="73">
        <f>SUM(D5:AF19)</f>
        <v>91346</v>
      </c>
      <c r="AH23" s="73">
        <f>SUM(D23:AF23)</f>
        <v>91346</v>
      </c>
      <c r="AI23" s="124">
        <f>SUM(AI5:AI19)</f>
        <v>193</v>
      </c>
      <c r="AJ23" s="91" t="s">
        <v>35</v>
      </c>
      <c r="AL23" s="93">
        <v>509</v>
      </c>
    </row>
    <row r="24" spans="1:44" x14ac:dyDescent="0.3">
      <c r="C24" s="74" t="s">
        <v>58</v>
      </c>
      <c r="D24" s="75">
        <v>2001</v>
      </c>
      <c r="E24" s="75">
        <v>2136</v>
      </c>
      <c r="F24" s="75">
        <v>2110</v>
      </c>
      <c r="G24" s="75">
        <v>2056</v>
      </c>
      <c r="H24" s="75">
        <v>2103</v>
      </c>
      <c r="I24" s="75">
        <v>2107</v>
      </c>
      <c r="J24" s="75">
        <v>2096</v>
      </c>
      <c r="K24" s="75">
        <v>2064</v>
      </c>
      <c r="L24" s="75">
        <v>2105</v>
      </c>
      <c r="M24" s="75">
        <v>2091</v>
      </c>
      <c r="N24" s="75">
        <v>1955</v>
      </c>
      <c r="O24" s="75">
        <v>2153</v>
      </c>
      <c r="P24" s="75">
        <v>2223</v>
      </c>
      <c r="Q24" s="75">
        <v>2198</v>
      </c>
      <c r="R24" s="75">
        <v>2139</v>
      </c>
      <c r="S24" s="75">
        <v>2164</v>
      </c>
      <c r="T24" s="75">
        <v>2068</v>
      </c>
      <c r="U24" s="75">
        <v>2065</v>
      </c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3">
        <f>SUM(D24:AB24)</f>
        <v>37834</v>
      </c>
      <c r="AH24" s="76"/>
      <c r="AJ24" s="91" t="s">
        <v>35</v>
      </c>
      <c r="AL24" s="93"/>
    </row>
    <row r="25" spans="1:44" x14ac:dyDescent="0.3">
      <c r="C25" s="74" t="s">
        <v>59</v>
      </c>
      <c r="D25" s="75">
        <v>1914</v>
      </c>
      <c r="E25" s="75">
        <v>1827</v>
      </c>
      <c r="F25" s="75"/>
      <c r="G25" s="75">
        <v>1996</v>
      </c>
      <c r="H25" s="75">
        <v>1923</v>
      </c>
      <c r="I25" s="75">
        <v>1888</v>
      </c>
      <c r="J25" s="75">
        <v>1912</v>
      </c>
      <c r="K25" s="75">
        <v>1862</v>
      </c>
      <c r="L25" s="75">
        <v>2077</v>
      </c>
      <c r="M25" s="75">
        <v>2022</v>
      </c>
      <c r="N25" s="75">
        <v>2089</v>
      </c>
      <c r="O25" s="75"/>
      <c r="P25" s="75">
        <v>2007</v>
      </c>
      <c r="Q25" s="75"/>
      <c r="R25" s="75">
        <v>1742</v>
      </c>
      <c r="S25" s="75">
        <v>1949</v>
      </c>
      <c r="T25" s="75">
        <v>1878</v>
      </c>
      <c r="U25" s="75">
        <v>1780</v>
      </c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3">
        <f>SUM(D25:AB25)</f>
        <v>28866</v>
      </c>
      <c r="AH25" s="76"/>
      <c r="AJ25" s="91" t="s">
        <v>35</v>
      </c>
      <c r="AL25" s="93"/>
    </row>
    <row r="26" spans="1:44" x14ac:dyDescent="0.3">
      <c r="C26" s="130" t="s">
        <v>68</v>
      </c>
      <c r="D26" s="75">
        <v>1738</v>
      </c>
      <c r="E26" s="75">
        <v>1728</v>
      </c>
      <c r="F26" s="75">
        <v>1726</v>
      </c>
      <c r="G26" s="75">
        <v>1886</v>
      </c>
      <c r="H26" s="75">
        <v>1723</v>
      </c>
      <c r="I26" s="75">
        <v>1691</v>
      </c>
      <c r="J26" s="75">
        <v>1857</v>
      </c>
      <c r="K26" s="75"/>
      <c r="L26" s="75">
        <v>1722</v>
      </c>
      <c r="M26" s="75">
        <v>1852</v>
      </c>
      <c r="N26" s="75">
        <v>1678</v>
      </c>
      <c r="O26" s="75">
        <v>1713</v>
      </c>
      <c r="P26" s="75">
        <v>1736</v>
      </c>
      <c r="Q26" s="75">
        <v>1921</v>
      </c>
      <c r="R26" s="75"/>
      <c r="S26" s="75">
        <v>1675</v>
      </c>
      <c r="T26" s="75"/>
      <c r="U26" s="75"/>
      <c r="V26" s="75">
        <f t="shared" ref="V26:AA26" si="8">SUM(V24:V25)</f>
        <v>0</v>
      </c>
      <c r="W26" s="75">
        <f t="shared" si="8"/>
        <v>0</v>
      </c>
      <c r="X26" s="75">
        <f t="shared" si="8"/>
        <v>0</v>
      </c>
      <c r="Y26" s="75">
        <f t="shared" si="8"/>
        <v>0</v>
      </c>
      <c r="Z26" s="75">
        <f t="shared" si="8"/>
        <v>0</v>
      </c>
      <c r="AA26" s="75">
        <f t="shared" si="8"/>
        <v>0</v>
      </c>
      <c r="AB26" s="75">
        <f>SUM(AB24:AB25)</f>
        <v>0</v>
      </c>
      <c r="AC26" s="75">
        <f t="shared" ref="AC26:AF26" si="9">SUM(AC24:AC25)</f>
        <v>0</v>
      </c>
      <c r="AD26" s="75">
        <f t="shared" si="9"/>
        <v>0</v>
      </c>
      <c r="AE26" s="75">
        <f t="shared" si="9"/>
        <v>0</v>
      </c>
      <c r="AF26" s="75">
        <f t="shared" si="9"/>
        <v>0</v>
      </c>
      <c r="AG26" s="73">
        <f>SUM(D26:AB26)</f>
        <v>24646</v>
      </c>
      <c r="AH26" s="73"/>
    </row>
    <row r="27" spans="1:44" x14ac:dyDescent="0.3">
      <c r="C27" s="95"/>
      <c r="D27" s="131">
        <f>SUM(D24:D26)</f>
        <v>5653</v>
      </c>
      <c r="E27" s="131">
        <f t="shared" ref="E27:L27" si="10">SUM(E24:E26)</f>
        <v>5691</v>
      </c>
      <c r="F27" s="131">
        <f t="shared" si="10"/>
        <v>3836</v>
      </c>
      <c r="G27" s="131">
        <f t="shared" si="10"/>
        <v>5938</v>
      </c>
      <c r="H27" s="131">
        <f t="shared" si="10"/>
        <v>5749</v>
      </c>
      <c r="I27" s="131">
        <f t="shared" si="10"/>
        <v>5686</v>
      </c>
      <c r="J27" s="131">
        <f t="shared" si="10"/>
        <v>5865</v>
      </c>
      <c r="K27" s="131">
        <f t="shared" si="10"/>
        <v>3926</v>
      </c>
      <c r="L27" s="131">
        <f t="shared" si="10"/>
        <v>5904</v>
      </c>
      <c r="M27" s="131">
        <f>SUM(M24:M26)</f>
        <v>5965</v>
      </c>
      <c r="N27" s="131">
        <f t="shared" ref="N27:AA27" si="11">SUM(N24:N26)</f>
        <v>5722</v>
      </c>
      <c r="O27" s="131">
        <f t="shared" si="11"/>
        <v>3866</v>
      </c>
      <c r="P27" s="131">
        <f>SUM(P24:P26)</f>
        <v>5966</v>
      </c>
      <c r="Q27" s="131">
        <f t="shared" si="11"/>
        <v>4119</v>
      </c>
      <c r="R27" s="131">
        <f t="shared" si="11"/>
        <v>3881</v>
      </c>
      <c r="S27" s="131">
        <f t="shared" si="11"/>
        <v>5788</v>
      </c>
      <c r="T27" s="131">
        <f t="shared" si="11"/>
        <v>3946</v>
      </c>
      <c r="U27" s="131">
        <f>SUM(U24:U26)</f>
        <v>3845</v>
      </c>
      <c r="V27" s="131">
        <f t="shared" si="11"/>
        <v>0</v>
      </c>
      <c r="W27" s="131">
        <f t="shared" si="11"/>
        <v>0</v>
      </c>
      <c r="X27" s="131">
        <f t="shared" si="11"/>
        <v>0</v>
      </c>
      <c r="Y27" s="131">
        <f t="shared" si="11"/>
        <v>0</v>
      </c>
      <c r="Z27" s="131">
        <f t="shared" si="11"/>
        <v>0</v>
      </c>
      <c r="AA27" s="131">
        <f t="shared" si="11"/>
        <v>0</v>
      </c>
      <c r="AB27" s="131">
        <f>SUM(AB24:AB26)</f>
        <v>0</v>
      </c>
      <c r="AC27" s="131">
        <f t="shared" ref="AC27:AF27" si="12">SUM(AC24:AC26)</f>
        <v>0</v>
      </c>
      <c r="AD27" s="131">
        <f t="shared" si="12"/>
        <v>0</v>
      </c>
      <c r="AE27" s="131">
        <f t="shared" si="12"/>
        <v>0</v>
      </c>
      <c r="AF27" s="131">
        <f t="shared" si="12"/>
        <v>0</v>
      </c>
      <c r="AG27" s="62">
        <f>SUM(AG24:AG26)</f>
        <v>91346</v>
      </c>
      <c r="AH27" s="73">
        <f>SUM(D27:AD27)</f>
        <v>91346</v>
      </c>
      <c r="AJ27" s="91" t="s">
        <v>45</v>
      </c>
      <c r="AL27" s="92">
        <f>SUM(AL5:AL25)</f>
        <v>3845</v>
      </c>
    </row>
    <row r="28" spans="1:44" x14ac:dyDescent="0.3">
      <c r="C28" s="95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7"/>
      <c r="Q28" s="97"/>
      <c r="R28" s="96"/>
      <c r="S28" s="96"/>
      <c r="T28" s="96"/>
      <c r="U28" s="96"/>
      <c r="V28" s="96"/>
    </row>
    <row r="29" spans="1:44" x14ac:dyDescent="0.3">
      <c r="W29" s="98" t="s">
        <v>41</v>
      </c>
      <c r="X29" s="99"/>
      <c r="Y29" s="99"/>
      <c r="Z29" s="99"/>
      <c r="AA29" s="99"/>
      <c r="AB29" s="99"/>
      <c r="AC29" s="99"/>
      <c r="AD29" s="99"/>
      <c r="AE29" s="99"/>
      <c r="AF29" s="99"/>
      <c r="AG29" s="62">
        <f>AG27-AG23</f>
        <v>0</v>
      </c>
      <c r="AH29" s="62">
        <f>AH27-AH23</f>
        <v>0</v>
      </c>
      <c r="AL29" s="105">
        <f>AL27-U27</f>
        <v>0</v>
      </c>
    </row>
  </sheetData>
  <sortState ref="B18:AO18">
    <sortCondition descending="1" ref="AG18"/>
    <sortCondition ref="C18"/>
  </sortState>
  <phoneticPr fontId="0" type="noConversion"/>
  <conditionalFormatting sqref="AM5:AM8 AM10:AM18">
    <cfRule type="cellIs" dxfId="72" priority="208" stopIfTrue="1" operator="greaterThanOrEqual">
      <formula>450</formula>
    </cfRule>
    <cfRule type="cellIs" dxfId="71" priority="209" stopIfTrue="1" operator="greaterThanOrEqual">
      <formula>400</formula>
    </cfRule>
  </conditionalFormatting>
  <conditionalFormatting sqref="D5:AG19">
    <cfRule type="cellIs" dxfId="70" priority="164" stopIfTrue="1" operator="greaterThanOrEqual">
      <formula>540</formula>
    </cfRule>
    <cfRule type="cellIs" dxfId="69" priority="165" stopIfTrue="1" operator="greaterThanOrEqual">
      <formula>480</formula>
    </cfRule>
  </conditionalFormatting>
  <conditionalFormatting sqref="AG29 D27:AF27">
    <cfRule type="cellIs" dxfId="68" priority="161" operator="greaterThan">
      <formula>0</formula>
    </cfRule>
  </conditionalFormatting>
  <conditionalFormatting sqref="V17:AF17 D11:AF11 V7 K18:AF19 K15:AF15 D5:D18">
    <cfRule type="cellIs" dxfId="67" priority="157" stopIfTrue="1" operator="greaterThanOrEqual">
      <formula>540</formula>
    </cfRule>
    <cfRule type="cellIs" dxfId="66" priority="158" stopIfTrue="1" operator="greaterThan">
      <formula>480</formula>
    </cfRule>
  </conditionalFormatting>
  <conditionalFormatting sqref="D17:T17">
    <cfRule type="cellIs" dxfId="65" priority="141" stopIfTrue="1" operator="greaterThanOrEqual">
      <formula>540</formula>
    </cfRule>
    <cfRule type="cellIs" dxfId="64" priority="142" stopIfTrue="1" operator="greaterThan">
      <formula>480</formula>
    </cfRule>
  </conditionalFormatting>
  <conditionalFormatting sqref="D18:I18">
    <cfRule type="cellIs" dxfId="63" priority="121" stopIfTrue="1" operator="greaterThanOrEqual">
      <formula>540</formula>
    </cfRule>
    <cfRule type="cellIs" dxfId="62" priority="122" stopIfTrue="1" operator="greaterThan">
      <formula>480</formula>
    </cfRule>
  </conditionalFormatting>
  <conditionalFormatting sqref="J18">
    <cfRule type="cellIs" dxfId="61" priority="115" stopIfTrue="1" operator="greaterThanOrEqual">
      <formula>540</formula>
    </cfRule>
    <cfRule type="cellIs" dxfId="60" priority="116" stopIfTrue="1" operator="greaterThan">
      <formula>480</formula>
    </cfRule>
  </conditionalFormatting>
  <conditionalFormatting sqref="AM14">
    <cfRule type="cellIs" dxfId="59" priority="105" stopIfTrue="1" operator="greaterThanOrEqual">
      <formula>450</formula>
    </cfRule>
    <cfRule type="cellIs" dxfId="58" priority="106" stopIfTrue="1" operator="greaterThanOrEqual">
      <formula>400</formula>
    </cfRule>
  </conditionalFormatting>
  <conditionalFormatting sqref="AM13:AM18">
    <cfRule type="cellIs" dxfId="57" priority="104" stopIfTrue="1" operator="greaterThan">
      <formula>399</formula>
    </cfRule>
  </conditionalFormatting>
  <conditionalFormatting sqref="AO19">
    <cfRule type="cellIs" dxfId="56" priority="103" stopIfTrue="1" operator="greaterThan">
      <formula>AP19</formula>
    </cfRule>
  </conditionalFormatting>
  <conditionalFormatting sqref="D14:U14 W14:AF14">
    <cfRule type="cellIs" dxfId="55" priority="101" stopIfTrue="1" operator="greaterThanOrEqual">
      <formula>540</formula>
    </cfRule>
    <cfRule type="cellIs" dxfId="54" priority="102" stopIfTrue="1" operator="greaterThanOrEqual">
      <formula>480</formula>
    </cfRule>
  </conditionalFormatting>
  <conditionalFormatting sqref="V14">
    <cfRule type="cellIs" dxfId="53" priority="97" stopIfTrue="1" operator="greaterThanOrEqual">
      <formula>540</formula>
    </cfRule>
    <cfRule type="cellIs" dxfId="52" priority="98" stopIfTrue="1" operator="greaterThan">
      <formula>480</formula>
    </cfRule>
  </conditionalFormatting>
  <conditionalFormatting sqref="U17">
    <cfRule type="cellIs" dxfId="51" priority="87" stopIfTrue="1" operator="greaterThanOrEqual">
      <formula>540</formula>
    </cfRule>
    <cfRule type="cellIs" dxfId="50" priority="88" stopIfTrue="1" operator="greaterThanOrEqual">
      <formula>480</formula>
    </cfRule>
  </conditionalFormatting>
  <conditionalFormatting sqref="D15:I15">
    <cfRule type="cellIs" dxfId="49" priority="78" stopIfTrue="1" operator="greaterThanOrEqual">
      <formula>540</formula>
    </cfRule>
    <cfRule type="cellIs" dxfId="48" priority="79" stopIfTrue="1" operator="greaterThan">
      <formula>480</formula>
    </cfRule>
  </conditionalFormatting>
  <conditionalFormatting sqref="AI5:AI18">
    <cfRule type="cellIs" dxfId="47" priority="74" stopIfTrue="1" operator="greaterThanOrEqual">
      <formula>450</formula>
    </cfRule>
    <cfRule type="cellIs" dxfId="46" priority="75" stopIfTrue="1" operator="greaterThanOrEqual">
      <formula>400</formula>
    </cfRule>
  </conditionalFormatting>
  <conditionalFormatting sqref="D7:F7 X7:AF7">
    <cfRule type="cellIs" dxfId="45" priority="71" stopIfTrue="1" operator="greaterThanOrEqual">
      <formula>540</formula>
    </cfRule>
    <cfRule type="cellIs" dxfId="44" priority="72" stopIfTrue="1" operator="greaterThan">
      <formula>480</formula>
    </cfRule>
  </conditionalFormatting>
  <conditionalFormatting sqref="J5:J8 J10:J18">
    <cfRule type="cellIs" dxfId="43" priority="62" stopIfTrue="1" operator="greaterThanOrEqual">
      <formula>540</formula>
    </cfRule>
    <cfRule type="cellIs" dxfId="42" priority="63" stopIfTrue="1" operator="greaterThan">
      <formula>479</formula>
    </cfRule>
  </conditionalFormatting>
  <conditionalFormatting sqref="O16:T16">
    <cfRule type="cellIs" dxfId="41" priority="55" stopIfTrue="1" operator="greaterThanOrEqual">
      <formula>540</formula>
    </cfRule>
    <cfRule type="cellIs" dxfId="40" priority="56" stopIfTrue="1" operator="greaterThanOrEqual">
      <formula>480</formula>
    </cfRule>
  </conditionalFormatting>
  <conditionalFormatting sqref="U16">
    <cfRule type="cellIs" dxfId="39" priority="51" stopIfTrue="1" operator="greaterThanOrEqual">
      <formula>540</formula>
    </cfRule>
    <cfRule type="cellIs" dxfId="38" priority="52" stopIfTrue="1" operator="greaterThan">
      <formula>480</formula>
    </cfRule>
  </conditionalFormatting>
  <conditionalFormatting sqref="AI16">
    <cfRule type="cellIs" dxfId="37" priority="49" stopIfTrue="1" operator="greaterThanOrEqual">
      <formula>450</formula>
    </cfRule>
    <cfRule type="cellIs" dxfId="36" priority="50" stopIfTrue="1" operator="greaterThanOrEqual">
      <formula>400</formula>
    </cfRule>
  </conditionalFormatting>
  <conditionalFormatting sqref="AP22 AN5:AN19">
    <cfRule type="cellIs" dxfId="35" priority="48" stopIfTrue="1" operator="greaterThan">
      <formula>AO5</formula>
    </cfRule>
  </conditionalFormatting>
  <conditionalFormatting sqref="G7:U7">
    <cfRule type="cellIs" dxfId="34" priority="42" stopIfTrue="1" operator="greaterThanOrEqual">
      <formula>540</formula>
    </cfRule>
    <cfRule type="cellIs" dxfId="33" priority="43" stopIfTrue="1" operator="greaterThanOrEqual">
      <formula>480</formula>
    </cfRule>
  </conditionalFormatting>
  <conditionalFormatting sqref="W7">
    <cfRule type="cellIs" dxfId="32" priority="38" stopIfTrue="1" operator="greaterThanOrEqual">
      <formula>540</formula>
    </cfRule>
    <cfRule type="cellIs" dxfId="31" priority="39" stopIfTrue="1" operator="greaterThanOrEqual">
      <formula>480</formula>
    </cfRule>
  </conditionalFormatting>
  <conditionalFormatting sqref="M9">
    <cfRule type="cellIs" dxfId="30" priority="33" stopIfTrue="1" operator="greaterThanOrEqual">
      <formula>540</formula>
    </cfRule>
    <cfRule type="cellIs" dxfId="29" priority="34" stopIfTrue="1" operator="greaterThan">
      <formula>480</formula>
    </cfRule>
  </conditionalFormatting>
  <conditionalFormatting sqref="AH29">
    <cfRule type="cellIs" dxfId="28" priority="32" operator="greaterThan">
      <formula>0</formula>
    </cfRule>
  </conditionalFormatting>
  <conditionalFormatting sqref="AG27">
    <cfRule type="cellIs" dxfId="27" priority="31" operator="greaterThan">
      <formula>0</formula>
    </cfRule>
  </conditionalFormatting>
  <conditionalFormatting sqref="AM19">
    <cfRule type="cellIs" dxfId="26" priority="28" stopIfTrue="1" operator="greaterThanOrEqual">
      <formula>450</formula>
    </cfRule>
    <cfRule type="cellIs" dxfId="25" priority="29" stopIfTrue="1" operator="greaterThanOrEqual">
      <formula>400</formula>
    </cfRule>
  </conditionalFormatting>
  <conditionalFormatting sqref="D19">
    <cfRule type="cellIs" dxfId="24" priority="24" stopIfTrue="1" operator="greaterThanOrEqual">
      <formula>540</formula>
    </cfRule>
    <cfRule type="cellIs" dxfId="23" priority="25" stopIfTrue="1" operator="greaterThan">
      <formula>480</formula>
    </cfRule>
  </conditionalFormatting>
  <conditionalFormatting sqref="D19:I19">
    <cfRule type="cellIs" dxfId="22" priority="22" stopIfTrue="1" operator="greaterThanOrEqual">
      <formula>540</formula>
    </cfRule>
    <cfRule type="cellIs" dxfId="21" priority="23" stopIfTrue="1" operator="greaterThan">
      <formula>480</formula>
    </cfRule>
  </conditionalFormatting>
  <conditionalFormatting sqref="J19">
    <cfRule type="cellIs" dxfId="20" priority="20" stopIfTrue="1" operator="greaterThanOrEqual">
      <formula>540</formula>
    </cfRule>
    <cfRule type="cellIs" dxfId="19" priority="21" stopIfTrue="1" operator="greaterThan">
      <formula>480</formula>
    </cfRule>
  </conditionalFormatting>
  <conditionalFormatting sqref="AI19">
    <cfRule type="cellIs" dxfId="18" priority="17" stopIfTrue="1" operator="greaterThanOrEqual">
      <formula>450</formula>
    </cfRule>
    <cfRule type="cellIs" dxfId="17" priority="18" stopIfTrue="1" operator="greaterThanOrEqual">
      <formula>400</formula>
    </cfRule>
  </conditionalFormatting>
  <conditionalFormatting sqref="J19">
    <cfRule type="cellIs" dxfId="16" priority="15" stopIfTrue="1" operator="greaterThanOrEqual">
      <formula>540</formula>
    </cfRule>
    <cfRule type="cellIs" dxfId="15" priority="16" stopIfTrue="1" operator="greaterThan">
      <formula>479</formula>
    </cfRule>
  </conditionalFormatting>
  <conditionalFormatting sqref="AO15">
    <cfRule type="cellIs" dxfId="14" priority="382" stopIfTrue="1" operator="greaterThan">
      <formula>AP14</formula>
    </cfRule>
  </conditionalFormatting>
  <conditionalFormatting sqref="H12">
    <cfRule type="cellIs" dxfId="13" priority="13" stopIfTrue="1" operator="greaterThanOrEqual">
      <formula>540</formula>
    </cfRule>
    <cfRule type="cellIs" dxfId="12" priority="14" stopIfTrue="1" operator="greaterThan">
      <formula>480</formula>
    </cfRule>
  </conditionalFormatting>
  <conditionalFormatting sqref="H12">
    <cfRule type="cellIs" dxfId="11" priority="11" stopIfTrue="1" operator="greaterThanOrEqual">
      <formula>540</formula>
    </cfRule>
    <cfRule type="cellIs" dxfId="10" priority="12" stopIfTrue="1" operator="greaterThan">
      <formula>480</formula>
    </cfRule>
  </conditionalFormatting>
  <conditionalFormatting sqref="G10">
    <cfRule type="cellIs" dxfId="9" priority="9" stopIfTrue="1" operator="greaterThanOrEqual">
      <formula>540</formula>
    </cfRule>
    <cfRule type="cellIs" dxfId="8" priority="10" stopIfTrue="1" operator="greaterThan">
      <formula>480</formula>
    </cfRule>
  </conditionalFormatting>
  <conditionalFormatting sqref="D19">
    <cfRule type="cellIs" dxfId="7" priority="7" stopIfTrue="1" operator="greaterThanOrEqual">
      <formula>540</formula>
    </cfRule>
    <cfRule type="cellIs" dxfId="6" priority="8" stopIfTrue="1" operator="greaterThan">
      <formula>480</formula>
    </cfRule>
  </conditionalFormatting>
  <conditionalFormatting sqref="J19">
    <cfRule type="cellIs" dxfId="5" priority="5" stopIfTrue="1" operator="greaterThanOrEqual">
      <formula>540</formula>
    </cfRule>
    <cfRule type="cellIs" dxfId="4" priority="6" stopIfTrue="1" operator="greaterThan">
      <formula>479</formula>
    </cfRule>
  </conditionalFormatting>
  <conditionalFormatting sqref="H19">
    <cfRule type="cellIs" dxfId="3" priority="3" stopIfTrue="1" operator="greaterThanOrEqual">
      <formula>540</formula>
    </cfRule>
    <cfRule type="cellIs" dxfId="2" priority="4" stopIfTrue="1" operator="greaterThan">
      <formula>480</formula>
    </cfRule>
  </conditionalFormatting>
  <conditionalFormatting sqref="H19">
    <cfRule type="cellIs" dxfId="1" priority="1" stopIfTrue="1" operator="greaterThanOrEqual">
      <formula>540</formula>
    </cfRule>
    <cfRule type="cellIs" dxfId="0" priority="2" stopIfTrue="1" operator="greaterThan">
      <formula>480</formula>
    </cfRule>
  </conditionalFormatting>
  <pageMargins left="0.25" right="0" top="0.43" bottom="0.23622047244094491" header="0" footer="0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autoPageBreaks="0"/>
  </sheetPr>
  <dimension ref="A1:V40"/>
  <sheetViews>
    <sheetView showOutlineSymbols="0" zoomScale="87" workbookViewId="0">
      <selection activeCell="E23" sqref="E23"/>
    </sheetView>
  </sheetViews>
  <sheetFormatPr baseColWidth="10" defaultColWidth="11.140625" defaultRowHeight="15" x14ac:dyDescent="0.2"/>
  <cols>
    <col min="1" max="1" width="6" style="27" customWidth="1"/>
    <col min="2" max="2" width="7.7109375" style="27" bestFit="1" customWidth="1"/>
    <col min="3" max="3" width="24.85546875" style="27" customWidth="1"/>
    <col min="4" max="6" width="11.140625" style="27" customWidth="1"/>
    <col min="7" max="7" width="16.28515625" style="27" customWidth="1"/>
    <col min="8" max="8" width="15.42578125" style="27" customWidth="1"/>
    <col min="9" max="9" width="3.5703125" style="30" hidden="1" customWidth="1"/>
    <col min="10" max="10" width="4" style="112" hidden="1" customWidth="1"/>
    <col min="11" max="11" width="4" style="30" hidden="1" customWidth="1"/>
    <col min="12" max="12" width="3.7109375" style="27" hidden="1" customWidth="1"/>
    <col min="13" max="13" width="5.140625" style="27" hidden="1" customWidth="1"/>
    <col min="14" max="14" width="19.5703125" style="27" hidden="1" customWidth="1"/>
    <col min="15" max="15" width="11.140625" style="27" hidden="1" customWidth="1"/>
    <col min="16" max="16" width="11.140625" style="27" customWidth="1"/>
    <col min="17" max="17" width="14.5703125" style="27" customWidth="1"/>
    <col min="18" max="18" width="14" style="27" customWidth="1"/>
    <col min="19" max="22" width="11.140625" style="27" customWidth="1"/>
    <col min="23" max="255" width="11.140625" style="28" customWidth="1"/>
    <col min="256" max="16384" width="11.140625" style="28"/>
  </cols>
  <sheetData>
    <row r="1" spans="1:22" s="39" customFormat="1" ht="51" customHeight="1" x14ac:dyDescent="0.2">
      <c r="A1" s="36" t="s">
        <v>19</v>
      </c>
      <c r="B1" s="36"/>
      <c r="C1" s="36"/>
      <c r="D1" s="36"/>
      <c r="E1" s="36"/>
      <c r="F1" s="36"/>
      <c r="G1" s="36"/>
      <c r="H1" s="37"/>
      <c r="I1" s="106"/>
      <c r="J1" s="109"/>
      <c r="K1" s="110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spans="1:22" s="39" customFormat="1" ht="33.75" customHeight="1" x14ac:dyDescent="0.2">
      <c r="A2" s="46" t="s">
        <v>71</v>
      </c>
      <c r="B2" s="40"/>
      <c r="C2" s="40"/>
      <c r="E2" s="49"/>
      <c r="G2" s="101" t="s">
        <v>77</v>
      </c>
      <c r="H2" s="41"/>
      <c r="I2" s="107"/>
      <c r="J2" s="111"/>
      <c r="K2" s="110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2" ht="28.5" customHeight="1" x14ac:dyDescent="0.25">
      <c r="A3" s="27" t="s">
        <v>20</v>
      </c>
      <c r="B3" s="34" t="s">
        <v>31</v>
      </c>
      <c r="C3" s="27" t="s">
        <v>21</v>
      </c>
      <c r="D3" s="30" t="s">
        <v>24</v>
      </c>
      <c r="E3" s="30" t="s">
        <v>28</v>
      </c>
      <c r="F3" s="30" t="s">
        <v>39</v>
      </c>
      <c r="G3" s="31" t="s">
        <v>23</v>
      </c>
      <c r="H3" s="31" t="s">
        <v>22</v>
      </c>
      <c r="J3" s="30"/>
      <c r="S3" s="28"/>
      <c r="T3" s="28"/>
      <c r="U3" s="28"/>
      <c r="V3" s="28"/>
    </row>
    <row r="4" spans="1:22" ht="15.75" x14ac:dyDescent="0.25">
      <c r="A4" s="27" t="s">
        <v>25</v>
      </c>
      <c r="B4" s="32" t="s">
        <v>26</v>
      </c>
      <c r="C4" s="27" t="s">
        <v>27</v>
      </c>
      <c r="D4" s="30" t="s">
        <v>32</v>
      </c>
      <c r="E4" s="30" t="s">
        <v>32</v>
      </c>
      <c r="F4" s="30" t="s">
        <v>38</v>
      </c>
      <c r="G4" s="31" t="s">
        <v>29</v>
      </c>
      <c r="H4" s="31" t="s">
        <v>30</v>
      </c>
      <c r="J4" s="30"/>
      <c r="S4" s="28"/>
      <c r="T4" s="28"/>
      <c r="U4" s="28"/>
      <c r="V4" s="28"/>
    </row>
    <row r="5" spans="1:22" ht="24.95" customHeight="1" x14ac:dyDescent="0.3">
      <c r="A5" s="30">
        <v>1</v>
      </c>
      <c r="B5" s="30">
        <f>Schnittliste!B5</f>
        <v>1</v>
      </c>
      <c r="C5" s="35" t="str">
        <f>Schnittliste!C5</f>
        <v>Leichtl Helmut</v>
      </c>
      <c r="D5" s="42">
        <f>Schnittliste!AI5</f>
        <v>14</v>
      </c>
      <c r="E5" s="43">
        <f>Schnittliste!AH5</f>
        <v>7668</v>
      </c>
      <c r="F5" s="43">
        <f>Schnittliste!AL5</f>
        <v>0</v>
      </c>
      <c r="G5" s="44">
        <f>Schnittliste!AG5</f>
        <v>547.71</v>
      </c>
      <c r="H5" s="45">
        <f>Schnittliste!AJ5</f>
        <v>721</v>
      </c>
      <c r="I5" s="30" t="s">
        <v>53</v>
      </c>
      <c r="J5" s="30"/>
      <c r="L5" s="84"/>
      <c r="M5" s="84"/>
      <c r="N5" s="85"/>
      <c r="S5" s="28"/>
      <c r="T5" s="28"/>
      <c r="U5" s="28"/>
      <c r="V5" s="28"/>
    </row>
    <row r="6" spans="1:22" ht="24.95" customHeight="1" x14ac:dyDescent="0.3">
      <c r="A6" s="30">
        <v>2</v>
      </c>
      <c r="B6" s="30">
        <f>Schnittliste!B6</f>
        <v>1</v>
      </c>
      <c r="C6" s="35" t="str">
        <f>Schnittliste!C6</f>
        <v>Taffner Daniel</v>
      </c>
      <c r="D6" s="42">
        <f>Schnittliste!AI6</f>
        <v>16</v>
      </c>
      <c r="E6" s="43">
        <f>Schnittliste!AH6</f>
        <v>8532</v>
      </c>
      <c r="F6" s="43">
        <f>Schnittliste!AL6</f>
        <v>0</v>
      </c>
      <c r="G6" s="44">
        <f>Schnittliste!AG6</f>
        <v>533.25</v>
      </c>
      <c r="H6" s="45">
        <f>Schnittliste!AJ6</f>
        <v>49</v>
      </c>
      <c r="I6" s="30">
        <v>1</v>
      </c>
      <c r="J6" s="30"/>
      <c r="L6" s="84"/>
      <c r="M6" s="84"/>
      <c r="N6" s="85"/>
      <c r="S6" s="28"/>
      <c r="T6" s="28"/>
      <c r="U6" s="28"/>
      <c r="V6" s="28"/>
    </row>
    <row r="7" spans="1:22" ht="24.95" customHeight="1" x14ac:dyDescent="0.3">
      <c r="A7" s="30">
        <v>3</v>
      </c>
      <c r="B7" s="30">
        <f>Schnittliste!B7</f>
        <v>1</v>
      </c>
      <c r="C7" s="35" t="str">
        <f>Schnittliste!C7</f>
        <v>Schmalzl Hubert</v>
      </c>
      <c r="D7" s="42">
        <f>Schnittliste!AI7</f>
        <v>16</v>
      </c>
      <c r="E7" s="43">
        <f>Schnittliste!AH7</f>
        <v>8451</v>
      </c>
      <c r="F7" s="43">
        <f>Schnittliste!AL7</f>
        <v>534</v>
      </c>
      <c r="G7" s="44">
        <f>Schnittliste!AG7</f>
        <v>528.19000000000005</v>
      </c>
      <c r="H7" s="45">
        <f>Schnittliste!AJ7</f>
        <v>143</v>
      </c>
      <c r="I7" s="30">
        <v>1</v>
      </c>
      <c r="J7" s="30"/>
      <c r="L7" s="84"/>
      <c r="M7" s="84"/>
      <c r="N7" s="85"/>
      <c r="S7" s="28"/>
      <c r="T7" s="28"/>
      <c r="U7" s="28"/>
      <c r="V7" s="28"/>
    </row>
    <row r="8" spans="1:22" ht="24.95" customHeight="1" x14ac:dyDescent="0.3">
      <c r="A8" s="30">
        <v>4</v>
      </c>
      <c r="B8" s="30">
        <f>Schnittliste!B8</f>
        <v>1</v>
      </c>
      <c r="C8" s="35" t="str">
        <f>Schnittliste!C8</f>
        <v>Streubel Helmut</v>
      </c>
      <c r="D8" s="42">
        <f>Schnittliste!AI8</f>
        <v>20</v>
      </c>
      <c r="E8" s="43">
        <f>Schnittliste!AH8</f>
        <v>10478</v>
      </c>
      <c r="F8" s="43">
        <f>Schnittliste!AL8</f>
        <v>511</v>
      </c>
      <c r="G8" s="44">
        <f>Schnittliste!AG8</f>
        <v>523.9</v>
      </c>
      <c r="H8" s="45">
        <f>Schnittliste!AJ8</f>
        <v>123</v>
      </c>
      <c r="I8" s="30">
        <v>1</v>
      </c>
      <c r="J8" s="30"/>
      <c r="L8" s="84"/>
      <c r="M8" s="84"/>
      <c r="N8" s="85"/>
      <c r="S8" s="28"/>
      <c r="T8" s="28"/>
      <c r="U8" s="28"/>
      <c r="V8" s="28"/>
    </row>
    <row r="9" spans="1:22" ht="24.95" customHeight="1" x14ac:dyDescent="0.3">
      <c r="A9" s="30">
        <v>5</v>
      </c>
      <c r="B9" s="30">
        <f>Schnittliste!B9</f>
        <v>2</v>
      </c>
      <c r="C9" s="35" t="str">
        <f>Schnittliste!C9</f>
        <v>Taffner Christian</v>
      </c>
      <c r="D9" s="42">
        <f>Schnittliste!AI9</f>
        <v>20</v>
      </c>
      <c r="E9" s="43">
        <f>Schnittliste!AH9</f>
        <v>10151</v>
      </c>
      <c r="F9" s="43">
        <f>Schnittliste!AL9</f>
        <v>0</v>
      </c>
      <c r="G9" s="44">
        <f>Schnittliste!AG9</f>
        <v>507.55</v>
      </c>
      <c r="H9" s="45">
        <f>Schnittliste!AJ9</f>
        <v>167</v>
      </c>
      <c r="I9" s="30">
        <v>1</v>
      </c>
      <c r="J9" s="30"/>
      <c r="L9" s="84"/>
      <c r="M9" s="84"/>
      <c r="N9" s="86"/>
      <c r="S9" s="28"/>
      <c r="T9" s="28"/>
      <c r="U9" s="28"/>
      <c r="V9" s="28"/>
    </row>
    <row r="10" spans="1:22" ht="24.95" customHeight="1" x14ac:dyDescent="0.3">
      <c r="A10" s="30">
        <v>6</v>
      </c>
      <c r="B10" s="30">
        <f>Schnittliste!B10</f>
        <v>2</v>
      </c>
      <c r="C10" s="35" t="str">
        <f>Schnittliste!C10</f>
        <v>Kerekes Janos</v>
      </c>
      <c r="D10" s="42">
        <f>Schnittliste!AI10</f>
        <v>23</v>
      </c>
      <c r="E10" s="43">
        <f>Schnittliste!AH10</f>
        <v>10619</v>
      </c>
      <c r="F10" s="43">
        <f>Schnittliste!AL10</f>
        <v>457</v>
      </c>
      <c r="G10" s="44">
        <f>Schnittliste!AG10</f>
        <v>471</v>
      </c>
      <c r="H10" s="45">
        <f>Schnittliste!AJ10</f>
        <v>23</v>
      </c>
      <c r="J10" s="30"/>
      <c r="K10" s="30">
        <v>3</v>
      </c>
      <c r="L10" s="87"/>
      <c r="M10" s="87"/>
      <c r="N10" s="88"/>
      <c r="S10" s="28"/>
      <c r="T10" s="28"/>
      <c r="U10" s="28"/>
      <c r="V10" s="28"/>
    </row>
    <row r="11" spans="1:22" ht="24.95" customHeight="1" x14ac:dyDescent="0.3">
      <c r="A11" s="30">
        <v>7</v>
      </c>
      <c r="B11" s="30">
        <f>Schnittliste!B11</f>
        <v>2</v>
      </c>
      <c r="C11" s="35" t="str">
        <f>Schnittliste!C11</f>
        <v>Barna Laszlo</v>
      </c>
      <c r="D11" s="42">
        <f>Schnittliste!AI11</f>
        <v>15</v>
      </c>
      <c r="E11" s="43">
        <f>Schnittliste!AH11</f>
        <v>7040</v>
      </c>
      <c r="F11" s="43">
        <f>Schnittliste!AL11</f>
        <v>411</v>
      </c>
      <c r="G11" s="44">
        <f>Schnittliste!AG11</f>
        <v>469.33</v>
      </c>
      <c r="H11" s="45">
        <f>Schnittliste!AJ11</f>
        <v>15</v>
      </c>
      <c r="I11" s="89" t="s">
        <v>48</v>
      </c>
      <c r="J11" s="30"/>
      <c r="M11" s="89"/>
      <c r="N11" s="88"/>
      <c r="S11" s="28"/>
      <c r="T11" s="28"/>
      <c r="U11" s="28"/>
      <c r="V11" s="28"/>
    </row>
    <row r="12" spans="1:22" ht="24.95" customHeight="1" x14ac:dyDescent="0.3">
      <c r="A12" s="30">
        <v>8</v>
      </c>
      <c r="B12" s="30">
        <f>Schnittliste!B12</f>
        <v>2</v>
      </c>
      <c r="C12" s="35" t="str">
        <f>Schnittliste!C12</f>
        <v>Stenrüter Heinz</v>
      </c>
      <c r="D12" s="42">
        <f>Schnittliste!AI12</f>
        <v>14</v>
      </c>
      <c r="E12" s="43">
        <f>Schnittliste!AH12</f>
        <v>5873</v>
      </c>
      <c r="F12" s="43">
        <f>Schnittliste!AL12</f>
        <v>470</v>
      </c>
      <c r="G12" s="44">
        <f>Schnittliste!AG12</f>
        <v>467.29</v>
      </c>
      <c r="H12" s="45">
        <f>Schnittliste!AJ12</f>
        <v>220</v>
      </c>
      <c r="J12" s="30">
        <v>2</v>
      </c>
      <c r="L12" s="87"/>
      <c r="M12" s="87"/>
      <c r="N12" s="113" t="s">
        <v>54</v>
      </c>
      <c r="O12" s="27" t="s">
        <v>55</v>
      </c>
      <c r="S12" s="28"/>
      <c r="T12" s="28"/>
      <c r="U12" s="28"/>
      <c r="V12" s="28"/>
    </row>
    <row r="13" spans="1:22" ht="24.95" customHeight="1" x14ac:dyDescent="0.3">
      <c r="A13" s="30">
        <v>9</v>
      </c>
      <c r="B13" s="30">
        <f>Schnittliste!B13</f>
        <v>3</v>
      </c>
      <c r="C13" s="35" t="str">
        <f>Schnittliste!C13</f>
        <v>Schlehuber Franz</v>
      </c>
      <c r="D13" s="42">
        <f>Schnittliste!AI13</f>
        <v>18</v>
      </c>
      <c r="E13" s="43">
        <f>Schnittliste!AH13</f>
        <v>7551</v>
      </c>
      <c r="F13" s="43">
        <f>Schnittliste!AL13</f>
        <v>0</v>
      </c>
      <c r="G13" s="44">
        <f>Schnittliste!AG13</f>
        <v>443.89</v>
      </c>
      <c r="H13" s="45">
        <f>Schnittliste!AJ13</f>
        <v>210</v>
      </c>
      <c r="J13" s="30"/>
      <c r="K13" s="30">
        <v>3</v>
      </c>
      <c r="L13" s="87"/>
      <c r="M13" s="87"/>
      <c r="N13" s="90"/>
      <c r="S13" s="28"/>
      <c r="T13" s="28"/>
      <c r="U13" s="28"/>
      <c r="V13" s="28"/>
    </row>
    <row r="14" spans="1:22" ht="24.95" customHeight="1" x14ac:dyDescent="0.3">
      <c r="A14" s="30">
        <v>10</v>
      </c>
      <c r="B14" s="30">
        <f>Schnittliste!B14</f>
        <v>3</v>
      </c>
      <c r="C14" s="35" t="str">
        <f>Schnittliste!C14</f>
        <v>Stadler Wolfgang</v>
      </c>
      <c r="D14" s="42">
        <f>Schnittliste!AI14</f>
        <v>13</v>
      </c>
      <c r="E14" s="43">
        <f>Schnittliste!AH14</f>
        <v>5650</v>
      </c>
      <c r="F14" s="43">
        <f>Schnittliste!AL14</f>
        <v>0</v>
      </c>
      <c r="G14" s="44">
        <f>Schnittliste!AG14</f>
        <v>434.62</v>
      </c>
      <c r="H14" s="45">
        <f>Schnittliste!AJ14</f>
        <v>356</v>
      </c>
      <c r="J14" s="30">
        <v>2</v>
      </c>
      <c r="L14" s="87"/>
      <c r="M14" s="87"/>
      <c r="N14" s="90"/>
      <c r="R14" s="44"/>
      <c r="S14" s="28"/>
      <c r="T14" s="28"/>
      <c r="U14" s="28"/>
      <c r="V14" s="28"/>
    </row>
    <row r="15" spans="1:22" ht="24.95" customHeight="1" x14ac:dyDescent="0.3">
      <c r="A15" s="30">
        <v>11</v>
      </c>
      <c r="B15" s="30">
        <f>Schnittliste!B15</f>
        <v>3</v>
      </c>
      <c r="C15" s="35" t="str">
        <f>Schnittliste!C15</f>
        <v xml:space="preserve">Szabo Attila </v>
      </c>
      <c r="D15" s="42">
        <f>Schnittliste!AI15</f>
        <v>6</v>
      </c>
      <c r="E15" s="43">
        <f>Schnittliste!AH15</f>
        <v>2140</v>
      </c>
      <c r="F15" s="43">
        <f>Schnittliste!AL15</f>
        <v>0</v>
      </c>
      <c r="G15" s="44">
        <f>Schnittliste!AG15</f>
        <v>426.33</v>
      </c>
      <c r="H15" s="45">
        <f>Schnittliste!AJ15</f>
        <v>6</v>
      </c>
      <c r="I15" s="87" t="s">
        <v>48</v>
      </c>
      <c r="J15" s="30"/>
      <c r="M15" s="87"/>
      <c r="N15" s="90"/>
      <c r="S15" s="28"/>
      <c r="T15" s="28"/>
      <c r="U15" s="28"/>
      <c r="V15" s="28"/>
    </row>
    <row r="16" spans="1:22" ht="24.95" customHeight="1" x14ac:dyDescent="0.3">
      <c r="A16" s="30">
        <v>12</v>
      </c>
      <c r="B16" s="30">
        <f>Schnittliste!B16</f>
        <v>3</v>
      </c>
      <c r="C16" s="35" t="str">
        <f>Schnittliste!C16</f>
        <v>Wagenfeld Monika</v>
      </c>
      <c r="D16" s="42">
        <f>Schnittliste!AI16</f>
        <v>7</v>
      </c>
      <c r="E16" s="43">
        <f>Schnittliste!AH16</f>
        <v>2974</v>
      </c>
      <c r="F16" s="43">
        <f>Schnittliste!AL16</f>
        <v>0</v>
      </c>
      <c r="G16" s="44">
        <f>Schnittliste!AG16</f>
        <v>424.86</v>
      </c>
      <c r="H16" s="45">
        <f>Schnittliste!AJ16</f>
        <v>26</v>
      </c>
      <c r="J16" s="30"/>
      <c r="K16" s="30">
        <v>3</v>
      </c>
      <c r="L16" s="87"/>
      <c r="M16" s="87"/>
      <c r="N16" s="90"/>
      <c r="S16" s="28"/>
      <c r="T16" s="28"/>
      <c r="U16" s="28"/>
      <c r="V16" s="28"/>
    </row>
    <row r="17" spans="1:22" ht="24.95" customHeight="1" x14ac:dyDescent="0.3">
      <c r="A17" s="30">
        <v>13</v>
      </c>
      <c r="B17" s="30">
        <f>Schnittliste!B17</f>
        <v>2</v>
      </c>
      <c r="C17" s="35" t="str">
        <f>Schnittliste!C17</f>
        <v>Link Karl-Heinz</v>
      </c>
      <c r="D17" s="42">
        <f>Schnittliste!AI17</f>
        <v>9</v>
      </c>
      <c r="E17" s="43">
        <f>Schnittliste!AH17</f>
        <v>3621</v>
      </c>
      <c r="F17" s="43">
        <f>Schnittliste!AL17</f>
        <v>442</v>
      </c>
      <c r="G17" s="44">
        <f>Schnittliste!AG17</f>
        <v>424.11</v>
      </c>
      <c r="H17" s="45">
        <f>Schnittliste!AJ17</f>
        <v>411</v>
      </c>
      <c r="J17" s="30">
        <v>2</v>
      </c>
      <c r="N17" s="44"/>
      <c r="S17" s="28"/>
      <c r="T17" s="28"/>
      <c r="U17" s="28"/>
      <c r="V17" s="28"/>
    </row>
    <row r="18" spans="1:22" ht="24.95" customHeight="1" x14ac:dyDescent="0.3">
      <c r="A18" s="30">
        <v>14</v>
      </c>
      <c r="B18" s="30">
        <f>Schnittliste!B18</f>
        <v>3</v>
      </c>
      <c r="C18" s="35" t="str">
        <f>Schnittliste!C18</f>
        <v>Ponkratz Robert</v>
      </c>
      <c r="D18" s="42">
        <f>Schnittliste!AI18</f>
        <v>2</v>
      </c>
      <c r="E18" s="43">
        <f>Schnittliste!AH18</f>
        <v>598</v>
      </c>
      <c r="F18" s="43">
        <f>Schnittliste!AL18</f>
        <v>0</v>
      </c>
      <c r="G18" s="44">
        <f>Schnittliste!AG18</f>
        <v>396.5</v>
      </c>
      <c r="H18" s="45">
        <f>Schnittliste!AJ18</f>
        <v>833</v>
      </c>
      <c r="J18" s="30">
        <v>2</v>
      </c>
      <c r="N18" s="44"/>
      <c r="O18" s="84"/>
      <c r="P18" s="84"/>
      <c r="S18" s="28"/>
      <c r="T18" s="28"/>
      <c r="U18" s="28"/>
      <c r="V18" s="28"/>
    </row>
    <row r="19" spans="1:22" ht="24.95" customHeight="1" x14ac:dyDescent="0.3">
      <c r="A19" s="30">
        <v>15</v>
      </c>
      <c r="B19" s="30">
        <f>Schnittliste!B19</f>
        <v>3</v>
      </c>
      <c r="C19" s="35" t="str">
        <f>Schnittliste!C19</f>
        <v>Auer Wilhelm</v>
      </c>
      <c r="D19" s="42">
        <f>Schnittliste!AI19</f>
        <v>0</v>
      </c>
      <c r="E19" s="43">
        <f>Schnittliste!AH19</f>
        <v>0</v>
      </c>
      <c r="F19" s="43">
        <f>Schnittliste!AL19</f>
        <v>0</v>
      </c>
      <c r="G19" s="44">
        <f>Schnittliste!AG19</f>
        <v>0</v>
      </c>
      <c r="H19" s="45">
        <f>Schnittliste!AJ19</f>
        <v>0</v>
      </c>
      <c r="I19" s="27" t="s">
        <v>48</v>
      </c>
      <c r="J19" s="30"/>
      <c r="N19" s="44"/>
      <c r="S19" s="28"/>
      <c r="T19" s="28"/>
      <c r="U19" s="28"/>
      <c r="V19" s="28"/>
    </row>
    <row r="20" spans="1:22" ht="24.95" customHeight="1" x14ac:dyDescent="0.3">
      <c r="A20" s="30"/>
      <c r="B20" s="30"/>
      <c r="C20" s="35"/>
      <c r="D20" s="42"/>
      <c r="E20" s="43"/>
      <c r="F20" s="43"/>
      <c r="G20" s="44"/>
      <c r="H20" s="45"/>
      <c r="I20" s="27"/>
      <c r="J20" s="30"/>
      <c r="N20" s="44"/>
      <c r="S20" s="28"/>
      <c r="T20" s="28"/>
      <c r="U20" s="28"/>
      <c r="V20" s="28"/>
    </row>
    <row r="21" spans="1:22" ht="24.95" customHeight="1" x14ac:dyDescent="0.3">
      <c r="A21" s="30"/>
      <c r="B21" s="29" t="s">
        <v>44</v>
      </c>
      <c r="D21" s="42">
        <f>SUM(D5:D19)</f>
        <v>193</v>
      </c>
      <c r="F21" s="47" t="s">
        <v>33</v>
      </c>
      <c r="G21" s="133">
        <v>45396</v>
      </c>
      <c r="H21" s="133"/>
      <c r="J21" s="30"/>
      <c r="S21" s="28"/>
      <c r="T21" s="28"/>
      <c r="U21" s="28"/>
      <c r="V21" s="28"/>
    </row>
    <row r="22" spans="1:22" ht="24.95" customHeight="1" x14ac:dyDescent="0.2">
      <c r="A22" s="30"/>
      <c r="J22" s="30"/>
      <c r="L22" s="27">
        <v>4</v>
      </c>
      <c r="S22" s="28"/>
      <c r="T22" s="28"/>
      <c r="U22" s="28"/>
      <c r="V22" s="28"/>
    </row>
    <row r="23" spans="1:22" ht="24.95" customHeight="1" x14ac:dyDescent="0.2">
      <c r="A23" s="30"/>
      <c r="B23" s="110">
        <f>COUNTIF(B5:B18,1)</f>
        <v>4</v>
      </c>
      <c r="C23" s="38" t="s">
        <v>56</v>
      </c>
      <c r="D23" s="38"/>
      <c r="E23" s="134">
        <f>SUM(E5:E22)</f>
        <v>91346</v>
      </c>
      <c r="F23" s="38"/>
      <c r="G23" s="38"/>
      <c r="H23" s="38"/>
      <c r="I23" s="27" t="s">
        <v>48</v>
      </c>
      <c r="J23" s="30"/>
      <c r="S23" s="28"/>
      <c r="T23" s="28"/>
      <c r="U23" s="28"/>
      <c r="V23" s="28"/>
    </row>
    <row r="24" spans="1:22" ht="24.95" customHeight="1" x14ac:dyDescent="0.2">
      <c r="A24" s="30"/>
      <c r="B24" s="110">
        <f>COUNTIF(B5:B18,2)</f>
        <v>5</v>
      </c>
      <c r="C24" s="38" t="s">
        <v>57</v>
      </c>
      <c r="D24" s="38"/>
      <c r="E24" s="38"/>
      <c r="F24" s="38"/>
      <c r="G24" s="38"/>
      <c r="H24" s="38"/>
      <c r="J24" s="30"/>
      <c r="L24" s="27">
        <v>4</v>
      </c>
      <c r="S24" s="28"/>
      <c r="T24" s="28"/>
      <c r="U24" s="28"/>
      <c r="V24" s="28"/>
    </row>
    <row r="25" spans="1:22" ht="24" customHeight="1" x14ac:dyDescent="0.3">
      <c r="A25" s="30"/>
      <c r="B25" s="110">
        <f>COUNTIF(B6:B19,3)</f>
        <v>6</v>
      </c>
      <c r="C25" s="38" t="s">
        <v>72</v>
      </c>
      <c r="J25" s="30"/>
      <c r="P25" s="84"/>
      <c r="Q25" s="84"/>
      <c r="R25" s="44"/>
      <c r="S25" s="28"/>
      <c r="T25" s="28"/>
      <c r="U25" s="28"/>
      <c r="V25" s="28"/>
    </row>
    <row r="26" spans="1:22" ht="24" customHeight="1" x14ac:dyDescent="0.4">
      <c r="B26" s="26"/>
      <c r="C26" s="33"/>
      <c r="D26" s="26"/>
      <c r="I26" s="30">
        <f>COUNTIF(I5:I24,"F")</f>
        <v>4</v>
      </c>
      <c r="J26" s="30"/>
      <c r="R26" s="44"/>
      <c r="S26" s="28"/>
      <c r="T26" s="28"/>
      <c r="U26" s="28"/>
      <c r="V26" s="28"/>
    </row>
    <row r="27" spans="1:22" s="39" customFormat="1" ht="24" customHeight="1" x14ac:dyDescent="0.4">
      <c r="A27" s="38"/>
      <c r="B27" s="26"/>
      <c r="C27" s="26"/>
      <c r="D27" s="26"/>
      <c r="E27" s="27"/>
      <c r="F27" s="27"/>
      <c r="G27" s="27"/>
      <c r="H27" s="27"/>
      <c r="I27" s="110"/>
      <c r="J27" s="110"/>
      <c r="K27" s="110"/>
      <c r="L27" s="38"/>
      <c r="M27" s="38"/>
      <c r="N27" s="38"/>
      <c r="O27" s="110"/>
      <c r="P27" s="38"/>
      <c r="Q27" s="38"/>
      <c r="R27" s="38"/>
      <c r="S27" s="38"/>
      <c r="T27" s="38"/>
      <c r="U27" s="38"/>
      <c r="V27" s="110"/>
    </row>
    <row r="28" spans="1:22" s="39" customFormat="1" ht="19.899999999999999" customHeight="1" x14ac:dyDescent="0.2">
      <c r="A28" s="38"/>
      <c r="B28" s="27"/>
      <c r="C28" s="27"/>
      <c r="D28" s="27"/>
      <c r="E28" s="27"/>
      <c r="F28" s="27"/>
      <c r="G28" s="27"/>
      <c r="H28" s="27"/>
      <c r="I28" s="110"/>
      <c r="J28" s="110"/>
      <c r="K28" s="110"/>
      <c r="L28" s="38"/>
      <c r="M28" s="38"/>
      <c r="N28" s="38"/>
      <c r="O28" s="110"/>
      <c r="P28" s="38"/>
      <c r="Q28" s="38"/>
      <c r="R28" s="38"/>
      <c r="S28" s="38"/>
      <c r="T28" s="38"/>
      <c r="U28" s="38"/>
      <c r="V28" s="110"/>
    </row>
    <row r="29" spans="1:22" s="39" customFormat="1" ht="19.899999999999999" customHeight="1" x14ac:dyDescent="0.2">
      <c r="A29" s="38"/>
      <c r="B29" s="27"/>
      <c r="C29" s="27"/>
      <c r="D29" s="27"/>
      <c r="E29" s="27"/>
      <c r="F29" s="27"/>
      <c r="G29" s="27"/>
      <c r="H29" s="27"/>
      <c r="I29" s="110"/>
      <c r="J29" s="110"/>
      <c r="K29" s="110"/>
      <c r="L29" s="38"/>
      <c r="M29" s="38"/>
      <c r="N29" s="38"/>
      <c r="O29" s="110"/>
      <c r="P29" s="38"/>
      <c r="Q29" s="38"/>
      <c r="R29" s="38"/>
      <c r="S29" s="38"/>
      <c r="T29" s="38"/>
      <c r="U29" s="38"/>
      <c r="V29" s="110"/>
    </row>
    <row r="30" spans="1:22" s="39" customFormat="1" ht="19.899999999999999" customHeight="1" x14ac:dyDescent="0.2">
      <c r="A30" s="38"/>
      <c r="B30" s="27"/>
      <c r="C30" s="27"/>
      <c r="D30" s="27"/>
      <c r="E30" s="27"/>
      <c r="F30" s="27"/>
      <c r="G30" s="27"/>
      <c r="H30" s="27"/>
      <c r="I30" s="110"/>
      <c r="J30" s="110"/>
      <c r="K30" s="110"/>
      <c r="L30" s="38"/>
      <c r="M30" s="38"/>
      <c r="N30" s="38"/>
      <c r="O30" s="110"/>
      <c r="P30" s="38"/>
      <c r="Q30" s="38"/>
      <c r="R30" s="38"/>
      <c r="S30" s="38"/>
      <c r="T30" s="38"/>
      <c r="U30" s="38"/>
      <c r="V30" s="110"/>
    </row>
    <row r="31" spans="1:22" ht="19.899999999999999" customHeight="1" x14ac:dyDescent="0.2">
      <c r="J31" s="30"/>
      <c r="O31" s="30"/>
      <c r="V31" s="30"/>
    </row>
    <row r="32" spans="1:22" ht="30" customHeight="1" x14ac:dyDescent="0.5">
      <c r="A32" s="25"/>
      <c r="I32" s="108"/>
      <c r="O32" s="30"/>
      <c r="V32" s="30"/>
    </row>
    <row r="33" spans="15:22" ht="20.100000000000001" customHeight="1" x14ac:dyDescent="0.2">
      <c r="O33" s="30"/>
      <c r="P33" s="30"/>
      <c r="Q33" s="30"/>
      <c r="R33" s="30"/>
      <c r="S33" s="30"/>
      <c r="T33" s="30"/>
      <c r="U33" s="30"/>
      <c r="V33" s="30"/>
    </row>
    <row r="34" spans="15:22" ht="30" customHeight="1" x14ac:dyDescent="0.2"/>
    <row r="35" spans="15:22" ht="20.100000000000001" customHeight="1" x14ac:dyDescent="0.2"/>
    <row r="36" spans="15:22" ht="21.95" customHeight="1" x14ac:dyDescent="0.2"/>
    <row r="37" spans="15:22" ht="21.95" customHeight="1" x14ac:dyDescent="0.2"/>
    <row r="38" spans="15:22" ht="21.95" customHeight="1" x14ac:dyDescent="0.2"/>
    <row r="39" spans="15:22" ht="21.95" customHeight="1" x14ac:dyDescent="0.2"/>
    <row r="40" spans="15:22" ht="21.95" customHeight="1" x14ac:dyDescent="0.2"/>
  </sheetData>
  <mergeCells count="1">
    <mergeCell ref="G21:H21"/>
  </mergeCells>
  <phoneticPr fontId="13" type="noConversion"/>
  <pageMargins left="0.57999999999999996" right="7.0000000000000007E-2" top="0.375" bottom="0.50277777777777777" header="0.4921259845" footer="0.4921259845"/>
  <pageSetup paperSize="9" scale="91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Schnittliste</vt:lpstr>
      <vt:lpstr>Ausdruck</vt:lpstr>
      <vt:lpstr>Ausdruck!Druckbereich</vt:lpstr>
      <vt:lpstr>Schnittliste!Druckbereich</vt:lpstr>
    </vt:vector>
  </TitlesOfParts>
  <Company>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 Kagerer</dc:creator>
  <cp:lastModifiedBy>Johann_Kagerer</cp:lastModifiedBy>
  <cp:lastPrinted>2023-08-11T09:27:31Z</cp:lastPrinted>
  <dcterms:created xsi:type="dcterms:W3CDTF">2009-02-02T12:47:41Z</dcterms:created>
  <dcterms:modified xsi:type="dcterms:W3CDTF">2024-04-14T08:18:55Z</dcterms:modified>
</cp:coreProperties>
</file>